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AVIER-IAC\Desktop\Nueva carpeta\"/>
    </mc:Choice>
  </mc:AlternateContent>
  <xr:revisionPtr revIDLastSave="0" documentId="13_ncr:1_{42229CEE-583F-449A-A432-2C8860755B12}" xr6:coauthVersionLast="47" xr6:coauthVersionMax="47" xr10:uidLastSave="{00000000-0000-0000-0000-000000000000}"/>
  <bookViews>
    <workbookView xWindow="-120" yWindow="-120" windowWidth="29040" windowHeight="15840" tabRatio="876" xr2:uid="{00000000-000D-0000-FFFF-FFFF00000000}"/>
  </bookViews>
  <sheets>
    <sheet name="TARIFA" sheetId="12" r:id="rId1"/>
    <sheet name="CUOTA COMISION" sheetId="13" r:id="rId2"/>
    <sheet name="COEFICIENTES" sheetId="16" r:id="rId3"/>
  </sheets>
  <definedNames>
    <definedName name="_xlnm._FilterDatabase" localSheetId="1" hidden="1">'CUOTA COMISION'!$B$23:$N$143</definedName>
    <definedName name="_xlnm.Print_Area" localSheetId="1">'CUOTA COMISION'!$A$1:$O$147</definedName>
    <definedName name="_xlnm.Print_Area" localSheetId="0">TARIFA!$B$1:$P$220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13" i="13" l="1"/>
  <c r="N112" i="13"/>
  <c r="N111" i="13"/>
  <c r="N109" i="13"/>
  <c r="N99" i="13"/>
  <c r="N98" i="13"/>
  <c r="N97" i="13"/>
  <c r="N95" i="13"/>
  <c r="N85" i="13"/>
  <c r="N84" i="13"/>
  <c r="N83" i="13"/>
  <c r="N81" i="13"/>
  <c r="N71" i="13"/>
  <c r="N70" i="13"/>
  <c r="N69" i="13"/>
  <c r="N67" i="13"/>
  <c r="N57" i="13"/>
  <c r="N56" i="13"/>
  <c r="N55" i="13"/>
  <c r="N53" i="13"/>
  <c r="N42" i="13"/>
  <c r="N41" i="13"/>
  <c r="N40" i="13"/>
  <c r="N38" i="13"/>
  <c r="N28" i="13"/>
  <c r="F187" i="12"/>
  <c r="G187" i="12"/>
  <c r="H187" i="12"/>
  <c r="I187" i="12"/>
  <c r="J187" i="12"/>
  <c r="K187" i="12"/>
  <c r="L187" i="12"/>
  <c r="E187" i="12"/>
  <c r="F171" i="12"/>
  <c r="G171" i="12"/>
  <c r="H171" i="12"/>
  <c r="H182" i="12" s="1"/>
  <c r="I171" i="12"/>
  <c r="J171" i="12"/>
  <c r="J182" i="12" s="1"/>
  <c r="K171" i="12"/>
  <c r="L171" i="12"/>
  <c r="L182" i="12" s="1"/>
  <c r="E171" i="12"/>
  <c r="F155" i="12"/>
  <c r="G155" i="12"/>
  <c r="H155" i="12"/>
  <c r="I155" i="12"/>
  <c r="J155" i="12"/>
  <c r="J166" i="12" s="1"/>
  <c r="K155" i="12"/>
  <c r="L155" i="12"/>
  <c r="E155" i="12"/>
  <c r="F139" i="12"/>
  <c r="G139" i="12"/>
  <c r="H139" i="12"/>
  <c r="I139" i="12"/>
  <c r="J139" i="12"/>
  <c r="K139" i="12"/>
  <c r="L139" i="12"/>
  <c r="E139" i="12"/>
  <c r="F123" i="12"/>
  <c r="F134" i="12" s="1"/>
  <c r="G123" i="12"/>
  <c r="H123" i="12"/>
  <c r="H134" i="12" s="1"/>
  <c r="I123" i="12"/>
  <c r="I134" i="12" s="1"/>
  <c r="J123" i="12"/>
  <c r="K123" i="12"/>
  <c r="K134" i="12" s="1"/>
  <c r="L123" i="12"/>
  <c r="E123" i="12"/>
  <c r="E134" i="12" s="1"/>
  <c r="F109" i="12"/>
  <c r="F109" i="13" s="1"/>
  <c r="G109" i="12"/>
  <c r="G109" i="13" s="1"/>
  <c r="H109" i="12"/>
  <c r="H118" i="12" s="1"/>
  <c r="I109" i="12"/>
  <c r="I109" i="13" s="1"/>
  <c r="J109" i="12"/>
  <c r="J118" i="12" s="1"/>
  <c r="K109" i="12"/>
  <c r="K109" i="13" s="1"/>
  <c r="L109" i="12"/>
  <c r="L109" i="13" s="1"/>
  <c r="E109" i="12"/>
  <c r="E118" i="12" s="1"/>
  <c r="F95" i="12"/>
  <c r="F95" i="13" s="1"/>
  <c r="G95" i="12"/>
  <c r="G95" i="13" s="1"/>
  <c r="H95" i="12"/>
  <c r="H95" i="13" s="1"/>
  <c r="I95" i="12"/>
  <c r="I95" i="13" s="1"/>
  <c r="J95" i="12"/>
  <c r="J104" i="12" s="1"/>
  <c r="K95" i="12"/>
  <c r="K95" i="13" s="1"/>
  <c r="L95" i="12"/>
  <c r="L104" i="12" s="1"/>
  <c r="E95" i="12"/>
  <c r="E95" i="13" s="1"/>
  <c r="F81" i="12"/>
  <c r="F90" i="12" s="1"/>
  <c r="G81" i="12"/>
  <c r="G81" i="13" s="1"/>
  <c r="H81" i="12"/>
  <c r="H81" i="13" s="1"/>
  <c r="I81" i="12"/>
  <c r="I90" i="12" s="1"/>
  <c r="J81" i="12"/>
  <c r="J81" i="13" s="1"/>
  <c r="K81" i="12"/>
  <c r="K81" i="13" s="1"/>
  <c r="L81" i="12"/>
  <c r="L81" i="13" s="1"/>
  <c r="E81" i="12"/>
  <c r="E81" i="13" s="1"/>
  <c r="F67" i="12"/>
  <c r="F76" i="12" s="1"/>
  <c r="G67" i="12"/>
  <c r="G67" i="13" s="1"/>
  <c r="H67" i="12"/>
  <c r="H76" i="12" s="1"/>
  <c r="I67" i="12"/>
  <c r="I67" i="13" s="1"/>
  <c r="J67" i="12"/>
  <c r="J67" i="13" s="1"/>
  <c r="K67" i="12"/>
  <c r="K76" i="12" s="1"/>
  <c r="L67" i="12"/>
  <c r="L76" i="12" s="1"/>
  <c r="E67" i="12"/>
  <c r="E76" i="12" s="1"/>
  <c r="F53" i="12"/>
  <c r="F62" i="12" s="1"/>
  <c r="G53" i="12"/>
  <c r="G53" i="13" s="1"/>
  <c r="H53" i="12"/>
  <c r="H62" i="12" s="1"/>
  <c r="I53" i="12"/>
  <c r="I53" i="13" s="1"/>
  <c r="J53" i="12"/>
  <c r="J53" i="13" s="1"/>
  <c r="K53" i="12"/>
  <c r="K53" i="13" s="1"/>
  <c r="L53" i="12"/>
  <c r="L62" i="12" s="1"/>
  <c r="E53" i="12"/>
  <c r="E53" i="13" s="1"/>
  <c r="D109" i="13"/>
  <c r="D95" i="13"/>
  <c r="I81" i="13"/>
  <c r="D81" i="13"/>
  <c r="D67" i="13"/>
  <c r="D53" i="13"/>
  <c r="D38" i="13"/>
  <c r="D24" i="13"/>
  <c r="F38" i="12"/>
  <c r="F47" i="12" s="1"/>
  <c r="G38" i="12"/>
  <c r="G47" i="12" s="1"/>
  <c r="H38" i="12"/>
  <c r="H38" i="13" s="1"/>
  <c r="I38" i="12"/>
  <c r="I38" i="13" s="1"/>
  <c r="J38" i="12"/>
  <c r="J38" i="13" s="1"/>
  <c r="K38" i="12"/>
  <c r="K47" i="12" s="1"/>
  <c r="L38" i="12"/>
  <c r="L38" i="13" s="1"/>
  <c r="E38" i="12"/>
  <c r="E47" i="12" s="1"/>
  <c r="F24" i="12"/>
  <c r="F24" i="13" s="1"/>
  <c r="G24" i="12"/>
  <c r="G24" i="13" s="1"/>
  <c r="H24" i="12"/>
  <c r="H24" i="13" s="1"/>
  <c r="I24" i="12"/>
  <c r="I24" i="13" s="1"/>
  <c r="J24" i="12"/>
  <c r="J24" i="13" s="1"/>
  <c r="K24" i="12"/>
  <c r="K24" i="13" s="1"/>
  <c r="L24" i="12"/>
  <c r="L24" i="13" s="1"/>
  <c r="E24" i="12"/>
  <c r="D13" i="12"/>
  <c r="D26" i="12"/>
  <c r="E26" i="12"/>
  <c r="F26" i="12"/>
  <c r="G26" i="12"/>
  <c r="H26" i="12"/>
  <c r="I26" i="12"/>
  <c r="J26" i="12"/>
  <c r="K26" i="12"/>
  <c r="L26" i="12"/>
  <c r="D27" i="12"/>
  <c r="E27" i="12"/>
  <c r="F27" i="12"/>
  <c r="G27" i="12"/>
  <c r="H27" i="12"/>
  <c r="I27" i="12"/>
  <c r="J27" i="12"/>
  <c r="K27" i="12"/>
  <c r="L27" i="12"/>
  <c r="D28" i="12"/>
  <c r="E28" i="12"/>
  <c r="F28" i="12"/>
  <c r="G28" i="12"/>
  <c r="H28" i="12"/>
  <c r="I28" i="12"/>
  <c r="J28" i="12"/>
  <c r="K28" i="12"/>
  <c r="L28" i="12"/>
  <c r="D33" i="12"/>
  <c r="D40" i="12"/>
  <c r="E40" i="12"/>
  <c r="F40" i="12"/>
  <c r="G40" i="12"/>
  <c r="H40" i="12"/>
  <c r="I40" i="12"/>
  <c r="J40" i="12"/>
  <c r="K40" i="12"/>
  <c r="L40" i="12"/>
  <c r="D41" i="12"/>
  <c r="E41" i="12"/>
  <c r="F41" i="12"/>
  <c r="G41" i="12"/>
  <c r="H41" i="12"/>
  <c r="I41" i="12"/>
  <c r="J41" i="12"/>
  <c r="K41" i="12"/>
  <c r="L41" i="12"/>
  <c r="D42" i="12"/>
  <c r="E42" i="12"/>
  <c r="F42" i="12"/>
  <c r="G42" i="12"/>
  <c r="H42" i="12"/>
  <c r="I42" i="12"/>
  <c r="J42" i="12"/>
  <c r="K42" i="12"/>
  <c r="L42" i="12"/>
  <c r="D47" i="12"/>
  <c r="D55" i="12"/>
  <c r="E55" i="12"/>
  <c r="F55" i="12"/>
  <c r="G55" i="12"/>
  <c r="H55" i="12"/>
  <c r="I55" i="12"/>
  <c r="J55" i="12"/>
  <c r="K55" i="12"/>
  <c r="L55" i="12"/>
  <c r="D56" i="12"/>
  <c r="E56" i="12"/>
  <c r="F56" i="12"/>
  <c r="G56" i="12"/>
  <c r="H56" i="12"/>
  <c r="I56" i="12"/>
  <c r="J56" i="12"/>
  <c r="K56" i="12"/>
  <c r="L56" i="12"/>
  <c r="D57" i="12"/>
  <c r="E57" i="12"/>
  <c r="F57" i="12"/>
  <c r="G57" i="12"/>
  <c r="H57" i="12"/>
  <c r="I57" i="12"/>
  <c r="J57" i="12"/>
  <c r="K57" i="12"/>
  <c r="L57" i="12"/>
  <c r="D62" i="12"/>
  <c r="D69" i="12"/>
  <c r="E69" i="12"/>
  <c r="F69" i="12"/>
  <c r="G69" i="12"/>
  <c r="H69" i="12"/>
  <c r="I69" i="12"/>
  <c r="J69" i="12"/>
  <c r="K69" i="12"/>
  <c r="L69" i="12"/>
  <c r="D70" i="12"/>
  <c r="E70" i="12"/>
  <c r="F70" i="12"/>
  <c r="G70" i="12"/>
  <c r="H70" i="12"/>
  <c r="I70" i="12"/>
  <c r="J70" i="12"/>
  <c r="K70" i="12"/>
  <c r="L70" i="12"/>
  <c r="D71" i="12"/>
  <c r="E71" i="12"/>
  <c r="F71" i="12"/>
  <c r="G71" i="12"/>
  <c r="H71" i="12"/>
  <c r="I71" i="12"/>
  <c r="J71" i="12"/>
  <c r="K71" i="12"/>
  <c r="L71" i="12"/>
  <c r="D76" i="12"/>
  <c r="D83" i="12"/>
  <c r="E83" i="12"/>
  <c r="F83" i="12"/>
  <c r="G83" i="12"/>
  <c r="H83" i="12"/>
  <c r="I83" i="12"/>
  <c r="J83" i="12"/>
  <c r="K83" i="12"/>
  <c r="L83" i="12"/>
  <c r="D84" i="12"/>
  <c r="E84" i="12"/>
  <c r="F84" i="12"/>
  <c r="G84" i="12"/>
  <c r="H84" i="12"/>
  <c r="I84" i="12"/>
  <c r="J84" i="12"/>
  <c r="K84" i="12"/>
  <c r="L84" i="12"/>
  <c r="D85" i="12"/>
  <c r="E85" i="12"/>
  <c r="F85" i="12"/>
  <c r="G85" i="12"/>
  <c r="H85" i="12"/>
  <c r="I85" i="12"/>
  <c r="J85" i="12"/>
  <c r="K85" i="12"/>
  <c r="L85" i="12"/>
  <c r="D90" i="12"/>
  <c r="D97" i="12"/>
  <c r="E97" i="12"/>
  <c r="F97" i="12"/>
  <c r="G97" i="12"/>
  <c r="H97" i="12"/>
  <c r="I97" i="12"/>
  <c r="J97" i="12"/>
  <c r="K97" i="12"/>
  <c r="L97" i="12"/>
  <c r="D98" i="12"/>
  <c r="E98" i="12"/>
  <c r="F98" i="12"/>
  <c r="G98" i="12"/>
  <c r="H98" i="12"/>
  <c r="I98" i="12"/>
  <c r="J98" i="12"/>
  <c r="K98" i="12"/>
  <c r="L98" i="12"/>
  <c r="D99" i="12"/>
  <c r="E99" i="12"/>
  <c r="F99" i="12"/>
  <c r="G99" i="12"/>
  <c r="H99" i="12"/>
  <c r="I99" i="12"/>
  <c r="J99" i="12"/>
  <c r="K99" i="12"/>
  <c r="L99" i="12"/>
  <c r="D104" i="12"/>
  <c r="G104" i="12"/>
  <c r="I104" i="12"/>
  <c r="D111" i="12"/>
  <c r="E111" i="12"/>
  <c r="F111" i="12"/>
  <c r="G111" i="12"/>
  <c r="H111" i="12"/>
  <c r="I111" i="12"/>
  <c r="J111" i="12"/>
  <c r="K111" i="12"/>
  <c r="L111" i="12"/>
  <c r="D112" i="12"/>
  <c r="E112" i="12"/>
  <c r="F112" i="12"/>
  <c r="G112" i="12"/>
  <c r="H112" i="12"/>
  <c r="I112" i="12"/>
  <c r="J112" i="12"/>
  <c r="K112" i="12"/>
  <c r="L112" i="12"/>
  <c r="D113" i="12"/>
  <c r="E113" i="12"/>
  <c r="F113" i="12"/>
  <c r="G113" i="12"/>
  <c r="H113" i="12"/>
  <c r="I113" i="12"/>
  <c r="J113" i="12"/>
  <c r="K113" i="12"/>
  <c r="L113" i="12"/>
  <c r="D118" i="12"/>
  <c r="G118" i="12"/>
  <c r="I118" i="12"/>
  <c r="D125" i="12"/>
  <c r="E125" i="12"/>
  <c r="F125" i="12"/>
  <c r="G125" i="12"/>
  <c r="H125" i="12"/>
  <c r="I125" i="12"/>
  <c r="J125" i="12"/>
  <c r="K125" i="12"/>
  <c r="L125" i="12"/>
  <c r="D126" i="12"/>
  <c r="E126" i="12"/>
  <c r="F126" i="12"/>
  <c r="G126" i="12"/>
  <c r="H126" i="12"/>
  <c r="I126" i="12"/>
  <c r="J126" i="12"/>
  <c r="K126" i="12"/>
  <c r="L126" i="12"/>
  <c r="D127" i="12"/>
  <c r="E127" i="12"/>
  <c r="F127" i="12"/>
  <c r="G127" i="12"/>
  <c r="H127" i="12"/>
  <c r="I127" i="12"/>
  <c r="J127" i="12"/>
  <c r="K127" i="12"/>
  <c r="L127" i="12"/>
  <c r="D128" i="12"/>
  <c r="E128" i="12"/>
  <c r="F128" i="12"/>
  <c r="G128" i="12"/>
  <c r="H128" i="12"/>
  <c r="I128" i="12"/>
  <c r="J128" i="12"/>
  <c r="K128" i="12"/>
  <c r="L128" i="12"/>
  <c r="D134" i="12"/>
  <c r="G134" i="12"/>
  <c r="I140" i="12"/>
  <c r="I141" i="12" s="1"/>
  <c r="D141" i="12"/>
  <c r="E141" i="12"/>
  <c r="F141" i="12"/>
  <c r="G141" i="12"/>
  <c r="H141" i="12"/>
  <c r="D142" i="12"/>
  <c r="E142" i="12"/>
  <c r="F142" i="12"/>
  <c r="G142" i="12"/>
  <c r="H142" i="12"/>
  <c r="D143" i="12"/>
  <c r="E143" i="12"/>
  <c r="F143" i="12"/>
  <c r="G143" i="12"/>
  <c r="H143" i="12"/>
  <c r="D144" i="12"/>
  <c r="E144" i="12"/>
  <c r="F144" i="12"/>
  <c r="G144" i="12"/>
  <c r="H144" i="12"/>
  <c r="D150" i="12"/>
  <c r="G150" i="12"/>
  <c r="J150" i="12"/>
  <c r="I156" i="12"/>
  <c r="J156" i="12" s="1"/>
  <c r="D157" i="12"/>
  <c r="E157" i="12"/>
  <c r="F157" i="12"/>
  <c r="G157" i="12"/>
  <c r="H157" i="12"/>
  <c r="D158" i="12"/>
  <c r="E158" i="12"/>
  <c r="F158" i="12"/>
  <c r="G158" i="12"/>
  <c r="H158" i="12"/>
  <c r="D159" i="12"/>
  <c r="E159" i="12"/>
  <c r="F159" i="12"/>
  <c r="G159" i="12"/>
  <c r="H159" i="12"/>
  <c r="D160" i="12"/>
  <c r="E160" i="12"/>
  <c r="F160" i="12"/>
  <c r="G160" i="12"/>
  <c r="H160" i="12"/>
  <c r="D166" i="12"/>
  <c r="G166" i="12"/>
  <c r="I166" i="12"/>
  <c r="I172" i="12"/>
  <c r="I175" i="12" s="1"/>
  <c r="D173" i="12"/>
  <c r="E173" i="12"/>
  <c r="F173" i="12"/>
  <c r="G173" i="12"/>
  <c r="H173" i="12"/>
  <c r="D174" i="12"/>
  <c r="E174" i="12"/>
  <c r="F174" i="12"/>
  <c r="G174" i="12"/>
  <c r="H174" i="12"/>
  <c r="D175" i="12"/>
  <c r="E175" i="12"/>
  <c r="F175" i="12"/>
  <c r="G175" i="12"/>
  <c r="H175" i="12"/>
  <c r="D176" i="12"/>
  <c r="E176" i="12"/>
  <c r="F176" i="12"/>
  <c r="G176" i="12"/>
  <c r="H176" i="12"/>
  <c r="D182" i="12"/>
  <c r="G182" i="12"/>
  <c r="I188" i="12"/>
  <c r="J188" i="12" s="1"/>
  <c r="D189" i="12"/>
  <c r="E189" i="12"/>
  <c r="F189" i="12"/>
  <c r="G189" i="12"/>
  <c r="H189" i="12"/>
  <c r="D190" i="12"/>
  <c r="E190" i="12"/>
  <c r="F190" i="12"/>
  <c r="G190" i="12"/>
  <c r="H190" i="12"/>
  <c r="D191" i="12"/>
  <c r="E191" i="12"/>
  <c r="F191" i="12"/>
  <c r="G191" i="12"/>
  <c r="H191" i="12"/>
  <c r="D192" i="12"/>
  <c r="E192" i="12"/>
  <c r="F192" i="12"/>
  <c r="G192" i="12"/>
  <c r="H192" i="12"/>
  <c r="D198" i="12"/>
  <c r="G198" i="12"/>
  <c r="I198" i="12"/>
  <c r="N27" i="13"/>
  <c r="N26" i="13"/>
  <c r="N24" i="13"/>
  <c r="E10" i="16"/>
  <c r="M10" i="16"/>
  <c r="E9" i="16"/>
  <c r="D61" i="12" s="1"/>
  <c r="F9" i="16"/>
  <c r="G9" i="16"/>
  <c r="H9" i="16"/>
  <c r="G133" i="12" s="1"/>
  <c r="I9" i="16"/>
  <c r="J9" i="16"/>
  <c r="I103" i="12" s="1"/>
  <c r="K9" i="16"/>
  <c r="L9" i="16"/>
  <c r="M9" i="16"/>
  <c r="D9" i="16"/>
  <c r="H8" i="16"/>
  <c r="I8" i="16"/>
  <c r="E7" i="16"/>
  <c r="D101" i="12" s="1"/>
  <c r="M7" i="16"/>
  <c r="E6" i="16"/>
  <c r="H6" i="16"/>
  <c r="G180" i="12" s="1"/>
  <c r="M6" i="16"/>
  <c r="I5" i="16"/>
  <c r="M30" i="16"/>
  <c r="M20" i="16" s="1"/>
  <c r="L30" i="16"/>
  <c r="K30" i="16"/>
  <c r="K20" i="16" s="1"/>
  <c r="K10" i="16" s="1"/>
  <c r="J30" i="16"/>
  <c r="J20" i="16" s="1"/>
  <c r="J10" i="16" s="1"/>
  <c r="I30" i="16"/>
  <c r="I20" i="16" s="1"/>
  <c r="I10" i="16" s="1"/>
  <c r="H30" i="16"/>
  <c r="G30" i="16"/>
  <c r="G20" i="16" s="1"/>
  <c r="G10" i="16" s="1"/>
  <c r="F30" i="16"/>
  <c r="F20" i="16" s="1"/>
  <c r="F10" i="16" s="1"/>
  <c r="E30" i="16"/>
  <c r="E20" i="16" s="1"/>
  <c r="D30" i="16"/>
  <c r="M29" i="16"/>
  <c r="M19" i="16" s="1"/>
  <c r="L29" i="16"/>
  <c r="K29" i="16"/>
  <c r="K19" i="16" s="1"/>
  <c r="J29" i="16"/>
  <c r="I29" i="16"/>
  <c r="I19" i="16" s="1"/>
  <c r="H29" i="16"/>
  <c r="G29" i="16"/>
  <c r="G19" i="16" s="1"/>
  <c r="F29" i="16"/>
  <c r="E29" i="16"/>
  <c r="E19" i="16" s="1"/>
  <c r="D29" i="16"/>
  <c r="M28" i="16"/>
  <c r="M18" i="16" s="1"/>
  <c r="M8" i="16" s="1"/>
  <c r="L28" i="16"/>
  <c r="L18" i="16" s="1"/>
  <c r="L8" i="16" s="1"/>
  <c r="K28" i="16"/>
  <c r="K18" i="16" s="1"/>
  <c r="K8" i="16" s="1"/>
  <c r="J28" i="16"/>
  <c r="J18" i="16" s="1"/>
  <c r="J8" i="16" s="1"/>
  <c r="I28" i="16"/>
  <c r="I18" i="16" s="1"/>
  <c r="H28" i="16"/>
  <c r="G28" i="16"/>
  <c r="G18" i="16" s="1"/>
  <c r="G8" i="16" s="1"/>
  <c r="F28" i="16"/>
  <c r="F18" i="16" s="1"/>
  <c r="F8" i="16" s="1"/>
  <c r="E28" i="16"/>
  <c r="E18" i="16" s="1"/>
  <c r="E8" i="16" s="1"/>
  <c r="D88" i="12" s="1"/>
  <c r="D28" i="16"/>
  <c r="M27" i="16"/>
  <c r="M17" i="16" s="1"/>
  <c r="L27" i="16"/>
  <c r="L17" i="16" s="1"/>
  <c r="L7" i="16" s="1"/>
  <c r="K27" i="16"/>
  <c r="J27" i="16"/>
  <c r="I27" i="16"/>
  <c r="I17" i="16" s="1"/>
  <c r="I7" i="16" s="1"/>
  <c r="H27" i="16"/>
  <c r="H17" i="16" s="1"/>
  <c r="H7" i="16" s="1"/>
  <c r="G59" i="12" s="1"/>
  <c r="G27" i="16"/>
  <c r="G17" i="16" s="1"/>
  <c r="G7" i="16" s="1"/>
  <c r="F27" i="16"/>
  <c r="F17" i="16" s="1"/>
  <c r="F7" i="16" s="1"/>
  <c r="E27" i="16"/>
  <c r="E17" i="16" s="1"/>
  <c r="D27" i="16"/>
  <c r="D17" i="16" s="1"/>
  <c r="D7" i="16" s="1"/>
  <c r="M26" i="16"/>
  <c r="M16" i="16" s="1"/>
  <c r="L26" i="16"/>
  <c r="K26" i="16"/>
  <c r="K16" i="16" s="1"/>
  <c r="K6" i="16" s="1"/>
  <c r="J26" i="16"/>
  <c r="I26" i="16"/>
  <c r="I16" i="16" s="1"/>
  <c r="I6" i="16" s="1"/>
  <c r="H26" i="16"/>
  <c r="G26" i="16"/>
  <c r="G16" i="16" s="1"/>
  <c r="G6" i="16" s="1"/>
  <c r="F26" i="16"/>
  <c r="F16" i="16" s="1"/>
  <c r="F6" i="16" s="1"/>
  <c r="E26" i="16"/>
  <c r="E16" i="16" s="1"/>
  <c r="D26" i="16"/>
  <c r="M25" i="16"/>
  <c r="M15" i="16" s="1"/>
  <c r="M5" i="16" s="1"/>
  <c r="L25" i="16"/>
  <c r="L15" i="16" s="1"/>
  <c r="L5" i="16" s="1"/>
  <c r="K25" i="16"/>
  <c r="K15" i="16" s="1"/>
  <c r="K5" i="16" s="1"/>
  <c r="J25" i="16"/>
  <c r="J15" i="16" s="1"/>
  <c r="J5" i="16" s="1"/>
  <c r="I25" i="16"/>
  <c r="I15" i="16" s="1"/>
  <c r="H25" i="16"/>
  <c r="H15" i="16" s="1"/>
  <c r="H5" i="16" s="1"/>
  <c r="G25" i="16"/>
  <c r="G15" i="16" s="1"/>
  <c r="G5" i="16" s="1"/>
  <c r="F25" i="16"/>
  <c r="E25" i="16"/>
  <c r="E15" i="16" s="1"/>
  <c r="E5" i="16" s="1"/>
  <c r="D25" i="16"/>
  <c r="L20" i="16"/>
  <c r="L10" i="16" s="1"/>
  <c r="H20" i="16"/>
  <c r="H10" i="16" s="1"/>
  <c r="D20" i="16"/>
  <c r="D10" i="16" s="1"/>
  <c r="L19" i="16"/>
  <c r="J19" i="16"/>
  <c r="H19" i="16"/>
  <c r="F19" i="16"/>
  <c r="D19" i="16"/>
  <c r="H18" i="16"/>
  <c r="D18" i="16"/>
  <c r="D8" i="16" s="1"/>
  <c r="K17" i="16"/>
  <c r="K7" i="16" s="1"/>
  <c r="J17" i="16"/>
  <c r="J7" i="16" s="1"/>
  <c r="I178" i="12" s="1"/>
  <c r="L16" i="16"/>
  <c r="L6" i="16" s="1"/>
  <c r="J16" i="16"/>
  <c r="J6" i="16" s="1"/>
  <c r="H16" i="16"/>
  <c r="D16" i="16"/>
  <c r="D6" i="16" s="1"/>
  <c r="F15" i="16"/>
  <c r="F5" i="16" s="1"/>
  <c r="D15" i="16"/>
  <c r="D5" i="16" s="1"/>
  <c r="K166" i="12" l="1"/>
  <c r="G76" i="12"/>
  <c r="I62" i="12"/>
  <c r="I76" i="12"/>
  <c r="I191" i="12"/>
  <c r="K102" i="12"/>
  <c r="K67" i="13"/>
  <c r="I150" i="12"/>
  <c r="K118" i="12"/>
  <c r="H198" i="12"/>
  <c r="H104" i="12"/>
  <c r="F198" i="12"/>
  <c r="F181" i="12"/>
  <c r="F166" i="12"/>
  <c r="G90" i="12"/>
  <c r="H67" i="13"/>
  <c r="J130" i="12"/>
  <c r="J116" i="12"/>
  <c r="J134" i="12"/>
  <c r="J89" i="12"/>
  <c r="J198" i="12"/>
  <c r="K75" i="12"/>
  <c r="G62" i="12"/>
  <c r="F150" i="12"/>
  <c r="F182" i="12"/>
  <c r="F118" i="12"/>
  <c r="H166" i="12"/>
  <c r="F73" i="12"/>
  <c r="H150" i="12"/>
  <c r="H53" i="13"/>
  <c r="F67" i="13"/>
  <c r="L118" i="12"/>
  <c r="J95" i="13"/>
  <c r="K115" i="12"/>
  <c r="K182" i="12"/>
  <c r="K198" i="12"/>
  <c r="K104" i="12"/>
  <c r="K150" i="12"/>
  <c r="K90" i="12"/>
  <c r="K62" i="12"/>
  <c r="L90" i="12"/>
  <c r="I176" i="12"/>
  <c r="J62" i="12"/>
  <c r="F104" i="12"/>
  <c r="J90" i="12"/>
  <c r="J76" i="12"/>
  <c r="J109" i="13"/>
  <c r="L53" i="13"/>
  <c r="F81" i="13"/>
  <c r="F53" i="13"/>
  <c r="H44" i="12"/>
  <c r="H45" i="12"/>
  <c r="H46" i="12"/>
  <c r="H47" i="12"/>
  <c r="E198" i="12"/>
  <c r="L198" i="12"/>
  <c r="I174" i="12"/>
  <c r="E150" i="12"/>
  <c r="E104" i="12"/>
  <c r="E67" i="13"/>
  <c r="E109" i="13"/>
  <c r="L150" i="12"/>
  <c r="L101" i="12"/>
  <c r="E166" i="12"/>
  <c r="E74" i="12"/>
  <c r="E182" i="12"/>
  <c r="J172" i="12"/>
  <c r="J175" i="12" s="1"/>
  <c r="E90" i="12"/>
  <c r="L88" i="12"/>
  <c r="L95" i="13"/>
  <c r="I182" i="12"/>
  <c r="L166" i="12"/>
  <c r="I131" i="12"/>
  <c r="L134" i="12"/>
  <c r="H109" i="13"/>
  <c r="H90" i="12"/>
  <c r="E87" i="12"/>
  <c r="L67" i="13"/>
  <c r="F60" i="12"/>
  <c r="L61" i="12"/>
  <c r="E62" i="12"/>
  <c r="I197" i="12"/>
  <c r="D30" i="12"/>
  <c r="J197" i="12"/>
  <c r="K196" i="12"/>
  <c r="L195" i="12"/>
  <c r="D195" i="12"/>
  <c r="E194" i="12"/>
  <c r="E181" i="12"/>
  <c r="F180" i="12"/>
  <c r="G179" i="12"/>
  <c r="H178" i="12"/>
  <c r="J165" i="12"/>
  <c r="K164" i="12"/>
  <c r="L163" i="12"/>
  <c r="D163" i="12"/>
  <c r="E162" i="12"/>
  <c r="L149" i="12"/>
  <c r="D149" i="12"/>
  <c r="E148" i="12"/>
  <c r="F147" i="12"/>
  <c r="G146" i="12"/>
  <c r="F133" i="12"/>
  <c r="G132" i="12"/>
  <c r="H131" i="12"/>
  <c r="I130" i="12"/>
  <c r="G117" i="12"/>
  <c r="I116" i="12"/>
  <c r="J115" i="12"/>
  <c r="H103" i="12"/>
  <c r="J102" i="12"/>
  <c r="K101" i="12"/>
  <c r="I89" i="12"/>
  <c r="K88" i="12"/>
  <c r="L87" i="12"/>
  <c r="D87" i="12"/>
  <c r="J75" i="12"/>
  <c r="L74" i="12"/>
  <c r="D74" i="12"/>
  <c r="E73" i="12"/>
  <c r="K61" i="12"/>
  <c r="E60" i="12"/>
  <c r="F59" i="12"/>
  <c r="G46" i="12"/>
  <c r="G45" i="12"/>
  <c r="G44" i="12"/>
  <c r="D32" i="12"/>
  <c r="J196" i="12"/>
  <c r="K195" i="12"/>
  <c r="L194" i="12"/>
  <c r="D194" i="12"/>
  <c r="L181" i="12"/>
  <c r="D181" i="12"/>
  <c r="E180" i="12"/>
  <c r="F179" i="12"/>
  <c r="G178" i="12"/>
  <c r="I165" i="12"/>
  <c r="J164" i="12"/>
  <c r="K163" i="12"/>
  <c r="L162" i="12"/>
  <c r="D162" i="12"/>
  <c r="K149" i="12"/>
  <c r="L148" i="12"/>
  <c r="D148" i="12"/>
  <c r="E147" i="12"/>
  <c r="F146" i="12"/>
  <c r="E133" i="12"/>
  <c r="F132" i="12"/>
  <c r="G131" i="12"/>
  <c r="H130" i="12"/>
  <c r="F117" i="12"/>
  <c r="H116" i="12"/>
  <c r="I115" i="12"/>
  <c r="G103" i="12"/>
  <c r="I102" i="12"/>
  <c r="J101" i="12"/>
  <c r="H89" i="12"/>
  <c r="J88" i="12"/>
  <c r="K87" i="12"/>
  <c r="I75" i="12"/>
  <c r="K74" i="12"/>
  <c r="L73" i="12"/>
  <c r="D73" i="12"/>
  <c r="J61" i="12"/>
  <c r="L60" i="12"/>
  <c r="D60" i="12"/>
  <c r="E59" i="12"/>
  <c r="F46" i="12"/>
  <c r="F45" i="12"/>
  <c r="F44" i="12"/>
  <c r="H197" i="12"/>
  <c r="I196" i="12"/>
  <c r="J195" i="12"/>
  <c r="K194" i="12"/>
  <c r="K181" i="12"/>
  <c r="L180" i="12"/>
  <c r="D180" i="12"/>
  <c r="E179" i="12"/>
  <c r="F178" i="12"/>
  <c r="H165" i="12"/>
  <c r="I164" i="12"/>
  <c r="J163" i="12"/>
  <c r="K162" i="12"/>
  <c r="J149" i="12"/>
  <c r="K148" i="12"/>
  <c r="L147" i="12"/>
  <c r="D147" i="12"/>
  <c r="E146" i="12"/>
  <c r="L133" i="12"/>
  <c r="D133" i="12"/>
  <c r="E132" i="12"/>
  <c r="F131" i="12"/>
  <c r="G130" i="12"/>
  <c r="E117" i="12"/>
  <c r="G116" i="12"/>
  <c r="H115" i="12"/>
  <c r="F103" i="12"/>
  <c r="H102" i="12"/>
  <c r="I101" i="12"/>
  <c r="G89" i="12"/>
  <c r="I88" i="12"/>
  <c r="J87" i="12"/>
  <c r="H75" i="12"/>
  <c r="J74" i="12"/>
  <c r="K73" i="12"/>
  <c r="I61" i="12"/>
  <c r="K60" i="12"/>
  <c r="L59" i="12"/>
  <c r="D59" i="12"/>
  <c r="D46" i="12"/>
  <c r="D45" i="12"/>
  <c r="D44" i="12"/>
  <c r="E31" i="12"/>
  <c r="E44" i="12"/>
  <c r="G197" i="12"/>
  <c r="H196" i="12"/>
  <c r="I195" i="12"/>
  <c r="J194" i="12"/>
  <c r="J181" i="12"/>
  <c r="K180" i="12"/>
  <c r="L179" i="12"/>
  <c r="D179" i="12"/>
  <c r="E178" i="12"/>
  <c r="G165" i="12"/>
  <c r="H164" i="12"/>
  <c r="I163" i="12"/>
  <c r="J162" i="12"/>
  <c r="I149" i="12"/>
  <c r="J148" i="12"/>
  <c r="K147" i="12"/>
  <c r="L146" i="12"/>
  <c r="D146" i="12"/>
  <c r="K133" i="12"/>
  <c r="L132" i="12"/>
  <c r="D132" i="12"/>
  <c r="E131" i="12"/>
  <c r="F130" i="12"/>
  <c r="L117" i="12"/>
  <c r="D117" i="12"/>
  <c r="F116" i="12"/>
  <c r="G115" i="12"/>
  <c r="E103" i="12"/>
  <c r="G102" i="12"/>
  <c r="H101" i="12"/>
  <c r="F89" i="12"/>
  <c r="H88" i="12"/>
  <c r="I87" i="12"/>
  <c r="G75" i="12"/>
  <c r="I74" i="12"/>
  <c r="J73" i="12"/>
  <c r="H61" i="12"/>
  <c r="J60" i="12"/>
  <c r="K59" i="12"/>
  <c r="L46" i="12"/>
  <c r="L45" i="12"/>
  <c r="L44" i="12"/>
  <c r="D31" i="12"/>
  <c r="F197" i="12"/>
  <c r="G196" i="12"/>
  <c r="H195" i="12"/>
  <c r="I194" i="12"/>
  <c r="I181" i="12"/>
  <c r="J180" i="12"/>
  <c r="K179" i="12"/>
  <c r="L178" i="12"/>
  <c r="D178" i="12"/>
  <c r="F165" i="12"/>
  <c r="G164" i="12"/>
  <c r="H163" i="12"/>
  <c r="I162" i="12"/>
  <c r="H149" i="12"/>
  <c r="I148" i="12"/>
  <c r="J147" i="12"/>
  <c r="K146" i="12"/>
  <c r="J133" i="12"/>
  <c r="K132" i="12"/>
  <c r="L131" i="12"/>
  <c r="D131" i="12"/>
  <c r="E130" i="12"/>
  <c r="K117" i="12"/>
  <c r="E116" i="12"/>
  <c r="F115" i="12"/>
  <c r="L103" i="12"/>
  <c r="D103" i="12"/>
  <c r="F102" i="12"/>
  <c r="G101" i="12"/>
  <c r="E89" i="12"/>
  <c r="G88" i="12"/>
  <c r="H87" i="12"/>
  <c r="F75" i="12"/>
  <c r="H74" i="12"/>
  <c r="I73" i="12"/>
  <c r="G61" i="12"/>
  <c r="I60" i="12"/>
  <c r="J59" i="12"/>
  <c r="K46" i="12"/>
  <c r="K45" i="12"/>
  <c r="K44" i="12"/>
  <c r="E197" i="12"/>
  <c r="F196" i="12"/>
  <c r="G195" i="12"/>
  <c r="H194" i="12"/>
  <c r="H181" i="12"/>
  <c r="I180" i="12"/>
  <c r="J179" i="12"/>
  <c r="K178" i="12"/>
  <c r="E165" i="12"/>
  <c r="F164" i="12"/>
  <c r="G163" i="12"/>
  <c r="H162" i="12"/>
  <c r="G149" i="12"/>
  <c r="H148" i="12"/>
  <c r="I147" i="12"/>
  <c r="J146" i="12"/>
  <c r="I133" i="12"/>
  <c r="J132" i="12"/>
  <c r="K131" i="12"/>
  <c r="L130" i="12"/>
  <c r="D130" i="12"/>
  <c r="J117" i="12"/>
  <c r="L116" i="12"/>
  <c r="D116" i="12"/>
  <c r="E115" i="12"/>
  <c r="K103" i="12"/>
  <c r="E102" i="12"/>
  <c r="F101" i="12"/>
  <c r="L89" i="12"/>
  <c r="D89" i="12"/>
  <c r="F88" i="12"/>
  <c r="G87" i="12"/>
  <c r="E75" i="12"/>
  <c r="G74" i="12"/>
  <c r="H73" i="12"/>
  <c r="F61" i="12"/>
  <c r="H60" i="12"/>
  <c r="I59" i="12"/>
  <c r="J46" i="12"/>
  <c r="J45" i="12"/>
  <c r="J44" i="12"/>
  <c r="L197" i="12"/>
  <c r="D197" i="12"/>
  <c r="E196" i="12"/>
  <c r="F195" i="12"/>
  <c r="G194" i="12"/>
  <c r="G181" i="12"/>
  <c r="H180" i="12"/>
  <c r="I179" i="12"/>
  <c r="J178" i="12"/>
  <c r="L165" i="12"/>
  <c r="D165" i="12"/>
  <c r="E164" i="12"/>
  <c r="F163" i="12"/>
  <c r="G162" i="12"/>
  <c r="F149" i="12"/>
  <c r="G148" i="12"/>
  <c r="H147" i="12"/>
  <c r="I146" i="12"/>
  <c r="H133" i="12"/>
  <c r="I132" i="12"/>
  <c r="J131" i="12"/>
  <c r="K130" i="12"/>
  <c r="I117" i="12"/>
  <c r="K116" i="12"/>
  <c r="L115" i="12"/>
  <c r="D115" i="12"/>
  <c r="J103" i="12"/>
  <c r="L102" i="12"/>
  <c r="D102" i="12"/>
  <c r="E101" i="12"/>
  <c r="K89" i="12"/>
  <c r="E88" i="12"/>
  <c r="F87" i="12"/>
  <c r="L75" i="12"/>
  <c r="D75" i="12"/>
  <c r="F74" i="12"/>
  <c r="G73" i="12"/>
  <c r="E61" i="12"/>
  <c r="G60" i="12"/>
  <c r="H59" i="12"/>
  <c r="I46" i="12"/>
  <c r="I45" i="12"/>
  <c r="I44" i="12"/>
  <c r="K197" i="12"/>
  <c r="L196" i="12"/>
  <c r="D196" i="12"/>
  <c r="E195" i="12"/>
  <c r="F194" i="12"/>
  <c r="H179" i="12"/>
  <c r="K165" i="12"/>
  <c r="L164" i="12"/>
  <c r="D164" i="12"/>
  <c r="E163" i="12"/>
  <c r="F162" i="12"/>
  <c r="E149" i="12"/>
  <c r="F148" i="12"/>
  <c r="G147" i="12"/>
  <c r="H146" i="12"/>
  <c r="H132" i="12"/>
  <c r="H117" i="12"/>
  <c r="I47" i="12"/>
  <c r="I173" i="12"/>
  <c r="I192" i="12"/>
  <c r="J47" i="12"/>
  <c r="L47" i="12"/>
  <c r="E38" i="13"/>
  <c r="F38" i="13"/>
  <c r="J140" i="12"/>
  <c r="I142" i="12"/>
  <c r="G38" i="13"/>
  <c r="I143" i="12"/>
  <c r="I144" i="12"/>
  <c r="K38" i="13"/>
  <c r="E24" i="13"/>
  <c r="E46" i="12"/>
  <c r="E45" i="12"/>
  <c r="E33" i="12"/>
  <c r="E30" i="12"/>
  <c r="E32" i="12"/>
  <c r="F31" i="12"/>
  <c r="G31" i="12"/>
  <c r="G32" i="12"/>
  <c r="G33" i="12"/>
  <c r="G30" i="12"/>
  <c r="F30" i="12"/>
  <c r="F33" i="12"/>
  <c r="F32" i="12"/>
  <c r="K156" i="12"/>
  <c r="J157" i="12"/>
  <c r="J158" i="12"/>
  <c r="J159" i="12"/>
  <c r="J160" i="12"/>
  <c r="K188" i="12"/>
  <c r="J189" i="12"/>
  <c r="J190" i="12"/>
  <c r="J191" i="12"/>
  <c r="J192" i="12"/>
  <c r="I190" i="12"/>
  <c r="I160" i="12"/>
  <c r="I189" i="12"/>
  <c r="I159" i="12"/>
  <c r="I158" i="12"/>
  <c r="I157" i="12"/>
  <c r="G15" i="13"/>
  <c r="J174" i="12" l="1"/>
  <c r="K172" i="12"/>
  <c r="K174" i="12" s="1"/>
  <c r="J173" i="12"/>
  <c r="J176" i="12"/>
  <c r="K140" i="12"/>
  <c r="J141" i="12"/>
  <c r="J144" i="12"/>
  <c r="J142" i="12"/>
  <c r="J143" i="12"/>
  <c r="H30" i="12"/>
  <c r="H31" i="12"/>
  <c r="H32" i="12"/>
  <c r="H33" i="12"/>
  <c r="K192" i="12"/>
  <c r="L188" i="12"/>
  <c r="K189" i="12"/>
  <c r="K190" i="12"/>
  <c r="K191" i="12"/>
  <c r="L156" i="12"/>
  <c r="K157" i="12"/>
  <c r="K158" i="12"/>
  <c r="K159" i="12"/>
  <c r="K160" i="12"/>
  <c r="L172" i="12" l="1"/>
  <c r="L174" i="12" s="1"/>
  <c r="K175" i="12"/>
  <c r="K176" i="12"/>
  <c r="K173" i="12"/>
  <c r="K141" i="12"/>
  <c r="K142" i="12"/>
  <c r="K143" i="12"/>
  <c r="K144" i="12"/>
  <c r="L140" i="12"/>
  <c r="I30" i="12"/>
  <c r="I31" i="12"/>
  <c r="I33" i="12"/>
  <c r="I32" i="12"/>
  <c r="L157" i="12"/>
  <c r="L158" i="12"/>
  <c r="L159" i="12"/>
  <c r="L160" i="12"/>
  <c r="L192" i="12"/>
  <c r="L191" i="12"/>
  <c r="L189" i="12"/>
  <c r="L190" i="12"/>
  <c r="L173" i="12" l="1"/>
  <c r="L176" i="12"/>
  <c r="L175" i="12"/>
  <c r="L142" i="12"/>
  <c r="L144" i="12"/>
  <c r="L141" i="12"/>
  <c r="L143" i="12"/>
  <c r="J30" i="12"/>
  <c r="J30" i="13" s="1"/>
  <c r="J31" i="12"/>
  <c r="J31" i="13" s="1"/>
  <c r="J32" i="12"/>
  <c r="J32" i="13" s="1"/>
  <c r="J33" i="12"/>
  <c r="J33" i="13" s="1"/>
  <c r="L118" i="13"/>
  <c r="K118" i="13"/>
  <c r="J118" i="13"/>
  <c r="I118" i="13"/>
  <c r="H118" i="13"/>
  <c r="G118" i="13"/>
  <c r="F118" i="13"/>
  <c r="E118" i="13"/>
  <c r="D118" i="13"/>
  <c r="L117" i="13"/>
  <c r="K117" i="13"/>
  <c r="J117" i="13"/>
  <c r="I117" i="13"/>
  <c r="H117" i="13"/>
  <c r="G117" i="13"/>
  <c r="F117" i="13"/>
  <c r="E117" i="13"/>
  <c r="D117" i="13"/>
  <c r="L116" i="13"/>
  <c r="K116" i="13"/>
  <c r="J116" i="13"/>
  <c r="I116" i="13"/>
  <c r="H116" i="13"/>
  <c r="G116" i="13"/>
  <c r="F116" i="13"/>
  <c r="E116" i="13"/>
  <c r="D116" i="13"/>
  <c r="L115" i="13"/>
  <c r="K115" i="13"/>
  <c r="J115" i="13"/>
  <c r="I115" i="13"/>
  <c r="H115" i="13"/>
  <c r="G115" i="13"/>
  <c r="F115" i="13"/>
  <c r="E115" i="13"/>
  <c r="D115" i="13"/>
  <c r="L113" i="13"/>
  <c r="K113" i="13"/>
  <c r="J113" i="13"/>
  <c r="I113" i="13"/>
  <c r="H113" i="13"/>
  <c r="G113" i="13"/>
  <c r="F113" i="13"/>
  <c r="E113" i="13"/>
  <c r="D113" i="13"/>
  <c r="L112" i="13"/>
  <c r="K112" i="13"/>
  <c r="J112" i="13"/>
  <c r="I112" i="13"/>
  <c r="H112" i="13"/>
  <c r="G112" i="13"/>
  <c r="F112" i="13"/>
  <c r="E112" i="13"/>
  <c r="D112" i="13"/>
  <c r="L111" i="13"/>
  <c r="K111" i="13"/>
  <c r="J111" i="13"/>
  <c r="I111" i="13"/>
  <c r="H111" i="13"/>
  <c r="G111" i="13"/>
  <c r="F111" i="13"/>
  <c r="E111" i="13"/>
  <c r="D111" i="13"/>
  <c r="L110" i="13"/>
  <c r="K110" i="13"/>
  <c r="J110" i="13"/>
  <c r="I110" i="13"/>
  <c r="H110" i="13"/>
  <c r="G110" i="13"/>
  <c r="F110" i="13"/>
  <c r="E110" i="13"/>
  <c r="D110" i="13"/>
  <c r="L104" i="13"/>
  <c r="K104" i="13"/>
  <c r="J104" i="13"/>
  <c r="I104" i="13"/>
  <c r="H104" i="13"/>
  <c r="G104" i="13"/>
  <c r="F104" i="13"/>
  <c r="E104" i="13"/>
  <c r="D104" i="13"/>
  <c r="L103" i="13"/>
  <c r="K103" i="13"/>
  <c r="J103" i="13"/>
  <c r="I103" i="13"/>
  <c r="H103" i="13"/>
  <c r="G103" i="13"/>
  <c r="F103" i="13"/>
  <c r="E103" i="13"/>
  <c r="D103" i="13"/>
  <c r="L102" i="13"/>
  <c r="K102" i="13"/>
  <c r="J102" i="13"/>
  <c r="I102" i="13"/>
  <c r="H102" i="13"/>
  <c r="G102" i="13"/>
  <c r="F102" i="13"/>
  <c r="E102" i="13"/>
  <c r="D102" i="13"/>
  <c r="L101" i="13"/>
  <c r="K101" i="13"/>
  <c r="J101" i="13"/>
  <c r="I101" i="13"/>
  <c r="H101" i="13"/>
  <c r="G101" i="13"/>
  <c r="F101" i="13"/>
  <c r="E101" i="13"/>
  <c r="D101" i="13"/>
  <c r="L99" i="13"/>
  <c r="K99" i="13"/>
  <c r="J99" i="13"/>
  <c r="I99" i="13"/>
  <c r="H99" i="13"/>
  <c r="G99" i="13"/>
  <c r="F99" i="13"/>
  <c r="E99" i="13"/>
  <c r="D99" i="13"/>
  <c r="L98" i="13"/>
  <c r="K98" i="13"/>
  <c r="J98" i="13"/>
  <c r="I98" i="13"/>
  <c r="H98" i="13"/>
  <c r="G98" i="13"/>
  <c r="F98" i="13"/>
  <c r="E98" i="13"/>
  <c r="D98" i="13"/>
  <c r="L97" i="13"/>
  <c r="K97" i="13"/>
  <c r="J97" i="13"/>
  <c r="I97" i="13"/>
  <c r="H97" i="13"/>
  <c r="G97" i="13"/>
  <c r="F97" i="13"/>
  <c r="E97" i="13"/>
  <c r="D97" i="13"/>
  <c r="L96" i="13"/>
  <c r="K96" i="13"/>
  <c r="J96" i="13"/>
  <c r="I96" i="13"/>
  <c r="H96" i="13"/>
  <c r="G96" i="13"/>
  <c r="F96" i="13"/>
  <c r="E96" i="13"/>
  <c r="D96" i="13"/>
  <c r="L90" i="13"/>
  <c r="K90" i="13"/>
  <c r="J90" i="13"/>
  <c r="I90" i="13"/>
  <c r="H90" i="13"/>
  <c r="G90" i="13"/>
  <c r="F90" i="13"/>
  <c r="E90" i="13"/>
  <c r="D90" i="13"/>
  <c r="L89" i="13"/>
  <c r="K89" i="13"/>
  <c r="J89" i="13"/>
  <c r="I89" i="13"/>
  <c r="H89" i="13"/>
  <c r="G89" i="13"/>
  <c r="F89" i="13"/>
  <c r="E89" i="13"/>
  <c r="D89" i="13"/>
  <c r="L88" i="13"/>
  <c r="K88" i="13"/>
  <c r="J88" i="13"/>
  <c r="I88" i="13"/>
  <c r="H88" i="13"/>
  <c r="G88" i="13"/>
  <c r="F88" i="13"/>
  <c r="E88" i="13"/>
  <c r="D88" i="13"/>
  <c r="L87" i="13"/>
  <c r="K87" i="13"/>
  <c r="J87" i="13"/>
  <c r="I87" i="13"/>
  <c r="H87" i="13"/>
  <c r="G87" i="13"/>
  <c r="F87" i="13"/>
  <c r="E87" i="13"/>
  <c r="D87" i="13"/>
  <c r="L85" i="13"/>
  <c r="K85" i="13"/>
  <c r="J85" i="13"/>
  <c r="I85" i="13"/>
  <c r="H85" i="13"/>
  <c r="G85" i="13"/>
  <c r="F85" i="13"/>
  <c r="E85" i="13"/>
  <c r="D85" i="13"/>
  <c r="L84" i="13"/>
  <c r="K84" i="13"/>
  <c r="J84" i="13"/>
  <c r="I84" i="13"/>
  <c r="H84" i="13"/>
  <c r="G84" i="13"/>
  <c r="F84" i="13"/>
  <c r="E84" i="13"/>
  <c r="D84" i="13"/>
  <c r="L83" i="13"/>
  <c r="K83" i="13"/>
  <c r="J83" i="13"/>
  <c r="I83" i="13"/>
  <c r="H83" i="13"/>
  <c r="G83" i="13"/>
  <c r="F83" i="13"/>
  <c r="E83" i="13"/>
  <c r="D83" i="13"/>
  <c r="L82" i="13"/>
  <c r="K82" i="13"/>
  <c r="J82" i="13"/>
  <c r="I82" i="13"/>
  <c r="H82" i="13"/>
  <c r="G82" i="13"/>
  <c r="F82" i="13"/>
  <c r="E82" i="13"/>
  <c r="D82" i="13"/>
  <c r="L76" i="13"/>
  <c r="K76" i="13"/>
  <c r="J76" i="13"/>
  <c r="I76" i="13"/>
  <c r="H76" i="13"/>
  <c r="G76" i="13"/>
  <c r="F76" i="13"/>
  <c r="E76" i="13"/>
  <c r="D76" i="13"/>
  <c r="L75" i="13"/>
  <c r="K75" i="13"/>
  <c r="J75" i="13"/>
  <c r="I75" i="13"/>
  <c r="H75" i="13"/>
  <c r="G75" i="13"/>
  <c r="F75" i="13"/>
  <c r="E75" i="13"/>
  <c r="D75" i="13"/>
  <c r="L74" i="13"/>
  <c r="K74" i="13"/>
  <c r="J74" i="13"/>
  <c r="I74" i="13"/>
  <c r="H74" i="13"/>
  <c r="G74" i="13"/>
  <c r="F74" i="13"/>
  <c r="E74" i="13"/>
  <c r="D74" i="13"/>
  <c r="L73" i="13"/>
  <c r="K73" i="13"/>
  <c r="J73" i="13"/>
  <c r="I73" i="13"/>
  <c r="H73" i="13"/>
  <c r="G73" i="13"/>
  <c r="F73" i="13"/>
  <c r="E73" i="13"/>
  <c r="D73" i="13"/>
  <c r="L71" i="13"/>
  <c r="K71" i="13"/>
  <c r="J71" i="13"/>
  <c r="I71" i="13"/>
  <c r="H71" i="13"/>
  <c r="G71" i="13"/>
  <c r="F71" i="13"/>
  <c r="E71" i="13"/>
  <c r="D71" i="13"/>
  <c r="L70" i="13"/>
  <c r="K70" i="13"/>
  <c r="J70" i="13"/>
  <c r="I70" i="13"/>
  <c r="H70" i="13"/>
  <c r="G70" i="13"/>
  <c r="F70" i="13"/>
  <c r="E70" i="13"/>
  <c r="D70" i="13"/>
  <c r="L69" i="13"/>
  <c r="K69" i="13"/>
  <c r="J69" i="13"/>
  <c r="I69" i="13"/>
  <c r="H69" i="13"/>
  <c r="G69" i="13"/>
  <c r="F69" i="13"/>
  <c r="E69" i="13"/>
  <c r="D69" i="13"/>
  <c r="L68" i="13"/>
  <c r="K68" i="13"/>
  <c r="J68" i="13"/>
  <c r="I68" i="13"/>
  <c r="H68" i="13"/>
  <c r="G68" i="13"/>
  <c r="F68" i="13"/>
  <c r="E68" i="13"/>
  <c r="D68" i="13"/>
  <c r="L62" i="13"/>
  <c r="K62" i="13"/>
  <c r="J62" i="13"/>
  <c r="I62" i="13"/>
  <c r="H62" i="13"/>
  <c r="G62" i="13"/>
  <c r="F62" i="13"/>
  <c r="E62" i="13"/>
  <c r="D62" i="13"/>
  <c r="L61" i="13"/>
  <c r="K61" i="13"/>
  <c r="J61" i="13"/>
  <c r="I61" i="13"/>
  <c r="H61" i="13"/>
  <c r="G61" i="13"/>
  <c r="F61" i="13"/>
  <c r="E61" i="13"/>
  <c r="D61" i="13"/>
  <c r="L60" i="13"/>
  <c r="K60" i="13"/>
  <c r="J60" i="13"/>
  <c r="I60" i="13"/>
  <c r="H60" i="13"/>
  <c r="G60" i="13"/>
  <c r="F60" i="13"/>
  <c r="E60" i="13"/>
  <c r="D60" i="13"/>
  <c r="L59" i="13"/>
  <c r="K59" i="13"/>
  <c r="J59" i="13"/>
  <c r="I59" i="13"/>
  <c r="H59" i="13"/>
  <c r="G59" i="13"/>
  <c r="F59" i="13"/>
  <c r="E59" i="13"/>
  <c r="D59" i="13"/>
  <c r="L57" i="13"/>
  <c r="K57" i="13"/>
  <c r="J57" i="13"/>
  <c r="I57" i="13"/>
  <c r="H57" i="13"/>
  <c r="G57" i="13"/>
  <c r="F57" i="13"/>
  <c r="E57" i="13"/>
  <c r="D57" i="13"/>
  <c r="L56" i="13"/>
  <c r="K56" i="13"/>
  <c r="J56" i="13"/>
  <c r="I56" i="13"/>
  <c r="H56" i="13"/>
  <c r="G56" i="13"/>
  <c r="F56" i="13"/>
  <c r="E56" i="13"/>
  <c r="D56" i="13"/>
  <c r="L55" i="13"/>
  <c r="K55" i="13"/>
  <c r="J55" i="13"/>
  <c r="I55" i="13"/>
  <c r="H55" i="13"/>
  <c r="G55" i="13"/>
  <c r="F55" i="13"/>
  <c r="E55" i="13"/>
  <c r="D55" i="13"/>
  <c r="L54" i="13"/>
  <c r="K54" i="13"/>
  <c r="J54" i="13"/>
  <c r="I54" i="13"/>
  <c r="H54" i="13"/>
  <c r="G54" i="13"/>
  <c r="F54" i="13"/>
  <c r="E54" i="13"/>
  <c r="D54" i="13"/>
  <c r="L47" i="13"/>
  <c r="K47" i="13"/>
  <c r="J47" i="13"/>
  <c r="I47" i="13"/>
  <c r="H47" i="13"/>
  <c r="G47" i="13"/>
  <c r="F47" i="13"/>
  <c r="E47" i="13"/>
  <c r="D47" i="13"/>
  <c r="L46" i="13"/>
  <c r="K46" i="13"/>
  <c r="J46" i="13"/>
  <c r="I46" i="13"/>
  <c r="H46" i="13"/>
  <c r="G46" i="13"/>
  <c r="F46" i="13"/>
  <c r="E46" i="13"/>
  <c r="D46" i="13"/>
  <c r="L45" i="13"/>
  <c r="K45" i="13"/>
  <c r="J45" i="13"/>
  <c r="I45" i="13"/>
  <c r="H45" i="13"/>
  <c r="G45" i="13"/>
  <c r="F45" i="13"/>
  <c r="E45" i="13"/>
  <c r="D45" i="13"/>
  <c r="L44" i="13"/>
  <c r="K44" i="13"/>
  <c r="J44" i="13"/>
  <c r="I44" i="13"/>
  <c r="H44" i="13"/>
  <c r="G44" i="13"/>
  <c r="F44" i="13"/>
  <c r="E44" i="13"/>
  <c r="D44" i="13"/>
  <c r="L42" i="13"/>
  <c r="K42" i="13"/>
  <c r="J42" i="13"/>
  <c r="I42" i="13"/>
  <c r="H42" i="13"/>
  <c r="G42" i="13"/>
  <c r="F42" i="13"/>
  <c r="E42" i="13"/>
  <c r="D42" i="13"/>
  <c r="L41" i="13"/>
  <c r="K41" i="13"/>
  <c r="J41" i="13"/>
  <c r="I41" i="13"/>
  <c r="H41" i="13"/>
  <c r="G41" i="13"/>
  <c r="F41" i="13"/>
  <c r="E41" i="13"/>
  <c r="D41" i="13"/>
  <c r="L40" i="13"/>
  <c r="K40" i="13"/>
  <c r="J40" i="13"/>
  <c r="I40" i="13"/>
  <c r="H40" i="13"/>
  <c r="G40" i="13"/>
  <c r="F40" i="13"/>
  <c r="E40" i="13"/>
  <c r="D40" i="13"/>
  <c r="L39" i="13"/>
  <c r="K39" i="13"/>
  <c r="J39" i="13"/>
  <c r="I39" i="13"/>
  <c r="H39" i="13"/>
  <c r="G39" i="13"/>
  <c r="F39" i="13"/>
  <c r="E39" i="13"/>
  <c r="D39" i="13"/>
  <c r="I33" i="13"/>
  <c r="H33" i="13"/>
  <c r="G33" i="13"/>
  <c r="F33" i="13"/>
  <c r="E33" i="13"/>
  <c r="D33" i="13"/>
  <c r="I32" i="13"/>
  <c r="H32" i="13"/>
  <c r="G32" i="13"/>
  <c r="F32" i="13"/>
  <c r="E32" i="13"/>
  <c r="D32" i="13"/>
  <c r="I31" i="13"/>
  <c r="H31" i="13"/>
  <c r="G31" i="13"/>
  <c r="F31" i="13"/>
  <c r="E31" i="13"/>
  <c r="D31" i="13"/>
  <c r="I30" i="13"/>
  <c r="H30" i="13"/>
  <c r="G30" i="13"/>
  <c r="F30" i="13"/>
  <c r="E30" i="13"/>
  <c r="D30" i="13"/>
  <c r="L25" i="13"/>
  <c r="K25" i="13"/>
  <c r="J25" i="13"/>
  <c r="I25" i="13"/>
  <c r="H25" i="13"/>
  <c r="G25" i="13"/>
  <c r="F25" i="13"/>
  <c r="E25" i="13"/>
  <c r="L28" i="13"/>
  <c r="K28" i="13"/>
  <c r="J28" i="13"/>
  <c r="I28" i="13"/>
  <c r="H28" i="13"/>
  <c r="G28" i="13"/>
  <c r="F28" i="13"/>
  <c r="E28" i="13"/>
  <c r="D28" i="13"/>
  <c r="L27" i="13"/>
  <c r="K27" i="13"/>
  <c r="J27" i="13"/>
  <c r="I27" i="13"/>
  <c r="H27" i="13"/>
  <c r="G27" i="13"/>
  <c r="F27" i="13"/>
  <c r="E27" i="13"/>
  <c r="D27" i="13"/>
  <c r="L26" i="13"/>
  <c r="K26" i="13"/>
  <c r="J26" i="13"/>
  <c r="I26" i="13"/>
  <c r="H26" i="13"/>
  <c r="G26" i="13"/>
  <c r="F26" i="13"/>
  <c r="E26" i="13"/>
  <c r="D26" i="13"/>
  <c r="D25" i="13"/>
  <c r="K30" i="12" l="1"/>
  <c r="K30" i="13" s="1"/>
  <c r="K31" i="12"/>
  <c r="K31" i="13" s="1"/>
  <c r="K32" i="12"/>
  <c r="K32" i="13" s="1"/>
  <c r="K33" i="12"/>
  <c r="K33" i="13" s="1"/>
  <c r="L33" i="12" l="1"/>
  <c r="L33" i="13" s="1"/>
  <c r="L30" i="12"/>
  <c r="L30" i="13" s="1"/>
  <c r="L31" i="12"/>
  <c r="L31" i="13" s="1"/>
  <c r="L32" i="12"/>
  <c r="L32" i="13" s="1"/>
</calcChain>
</file>

<file path=xl/sharedStrings.xml><?xml version="1.0" encoding="utf-8"?>
<sst xmlns="http://schemas.openxmlformats.org/spreadsheetml/2006/main" count="358" uniqueCount="78">
  <si>
    <t>PLAZO</t>
  </si>
  <si>
    <t>T.I.N.</t>
  </si>
  <si>
    <t>PLANES PROTECCIÓN</t>
  </si>
  <si>
    <t>VIGENCIA</t>
  </si>
  <si>
    <t>RAPPEL</t>
  </si>
  <si>
    <t>APLICACIÓN</t>
  </si>
  <si>
    <t xml:space="preserve">NACIONAL </t>
  </si>
  <si>
    <r>
      <t>1.</t>
    </r>
    <r>
      <rPr>
        <sz val="12"/>
        <rFont val="Arial"/>
        <family val="2"/>
      </rPr>
      <t xml:space="preserve"> Vida</t>
    </r>
  </si>
  <si>
    <t xml:space="preserve">"Estimado Vendedor / Sr. Financiación: Le recuerdo la obligación de entregar el INE a sus cilentes antes de contratar la operación. Asimismo, deberá facilitar al consumidor explicaciones adecuadas de forma individualizada para que pueda evaluar si el contrato propuesto se ajusta a sus  intereses, a sus necesidades y a su situación financiera. Esta información debe comprender las características de los productos propuestos (comisiones, intereses, seguro voluntario, etc …); los efectos que puede tener sobre el consumidor, incluídas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</si>
  <si>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La antigüedad del vehículo más el plazo de financiación no podrá superar en ningún caso los 156 meses</t>
  </si>
  <si>
    <t xml:space="preserve">TABLA DE COMISIONES </t>
  </si>
  <si>
    <t>24-48</t>
  </si>
  <si>
    <t>Doble Vida</t>
  </si>
  <si>
    <t>C.T. Vida</t>
  </si>
  <si>
    <t>49-60</t>
  </si>
  <si>
    <t>61-120</t>
  </si>
  <si>
    <t>C.T. Sin Seguro</t>
  </si>
  <si>
    <r>
      <t>4.</t>
    </r>
    <r>
      <rPr>
        <sz val="12"/>
        <rFont val="Arial"/>
        <family val="2"/>
      </rPr>
      <t xml:space="preserve"> Sin Protección</t>
    </r>
  </si>
  <si>
    <t xml:space="preserve">C.T. Vida + Desempleo </t>
  </si>
  <si>
    <r>
      <t>2.</t>
    </r>
    <r>
      <rPr>
        <sz val="12"/>
        <rFont val="Arial"/>
        <family val="2"/>
      </rPr>
      <t xml:space="preserve"> Vida + Desempleo</t>
    </r>
  </si>
  <si>
    <t>GASTOS DE APERTURA 3,80%</t>
  </si>
  <si>
    <t>Operaciones con importe a financiar hasta 6.000€ gastos mínimos de 180€.</t>
  </si>
  <si>
    <t>Campaña</t>
  </si>
  <si>
    <t>Baremo</t>
  </si>
  <si>
    <t>Ficres</t>
  </si>
  <si>
    <t xml:space="preserve"> </t>
  </si>
  <si>
    <t>C.T. Vida + gap</t>
  </si>
  <si>
    <t>C.T. gap</t>
  </si>
  <si>
    <r>
      <rPr>
        <b/>
        <sz val="12"/>
        <rFont val="Arial"/>
        <family val="2"/>
      </rPr>
      <t>0.</t>
    </r>
    <r>
      <rPr>
        <sz val="12"/>
        <rFont val="Arial"/>
        <family val="2"/>
      </rPr>
      <t xml:space="preserve"> Vida + gap</t>
    </r>
  </si>
  <si>
    <r>
      <t xml:space="preserve">A. </t>
    </r>
    <r>
      <rPr>
        <sz val="12"/>
        <rFont val="Arial"/>
        <family val="2"/>
      </rPr>
      <t>gap</t>
    </r>
  </si>
  <si>
    <t xml:space="preserve">IMPORTE A FINANCIAR: </t>
  </si>
  <si>
    <t>C.T. Vida + Gap</t>
  </si>
  <si>
    <t>C.T. Gap</t>
  </si>
  <si>
    <r>
      <t xml:space="preserve">0. </t>
    </r>
    <r>
      <rPr>
        <sz val="12"/>
        <rFont val="Arial"/>
        <family val="2"/>
      </rPr>
      <t>Vida + Gap</t>
    </r>
  </si>
  <si>
    <r>
      <t>A</t>
    </r>
    <r>
      <rPr>
        <sz val="12"/>
        <rFont val="Arial"/>
        <family val="2"/>
      </rPr>
      <t>. Gap</t>
    </r>
  </si>
  <si>
    <t>*Para importes superiores a 6.000€</t>
  </si>
  <si>
    <t>Importe NO VÁLIDO</t>
  </si>
  <si>
    <r>
      <t xml:space="preserve">TARIFA   </t>
    </r>
    <r>
      <rPr>
        <b/>
        <sz val="22"/>
        <rFont val="Lucida Handwriting"/>
        <family val="4"/>
      </rPr>
      <t>" Grupo 1  R0 "</t>
    </r>
    <r>
      <rPr>
        <b/>
        <sz val="22"/>
        <color indexed="8"/>
        <rFont val="Arial"/>
        <family val="2"/>
      </rPr>
      <t xml:space="preserve"> </t>
    </r>
    <r>
      <rPr>
        <b/>
        <sz val="22"/>
        <color indexed="9"/>
        <rFont val="Arial"/>
        <family val="2"/>
      </rPr>
      <t xml:space="preserve">  2022   </t>
    </r>
  </si>
  <si>
    <t>PRIMA DE SEGUROS ASEGURADA CON GASTOS FINANCIADOS</t>
  </si>
  <si>
    <r>
      <t>3</t>
    </r>
    <r>
      <rPr>
        <sz val="8"/>
        <rFont val="Century Gothic"/>
        <family val="2"/>
      </rPr>
      <t>. Vida + Des/IT + Siniestro</t>
    </r>
  </si>
  <si>
    <r>
      <t>2</t>
    </r>
    <r>
      <rPr>
        <sz val="8"/>
        <rFont val="Century Gothic"/>
        <family val="2"/>
      </rPr>
      <t>. Vida + Des/IT</t>
    </r>
  </si>
  <si>
    <r>
      <t>1.</t>
    </r>
    <r>
      <rPr>
        <sz val="8"/>
        <rFont val="Century Gothic"/>
        <family val="2"/>
      </rPr>
      <t xml:space="preserve"> Vida</t>
    </r>
  </si>
  <si>
    <r>
      <t>0</t>
    </r>
    <r>
      <rPr>
        <sz val="8"/>
        <rFont val="Century Gothic"/>
        <family val="2"/>
      </rPr>
      <t>. Vida + Siniestro</t>
    </r>
  </si>
  <si>
    <r>
      <t>A</t>
    </r>
    <r>
      <rPr>
        <sz val="8"/>
        <rFont val="Century Gothic"/>
        <family val="2"/>
      </rPr>
      <t>. Siniestro</t>
    </r>
  </si>
  <si>
    <r>
      <t>5</t>
    </r>
    <r>
      <rPr>
        <sz val="8"/>
        <rFont val="Century Gothic"/>
        <family val="2"/>
      </rPr>
      <t>. Vida 2 titulares</t>
    </r>
  </si>
  <si>
    <r>
      <t>4.</t>
    </r>
    <r>
      <rPr>
        <sz val="8"/>
        <rFont val="Century Gothic"/>
        <family val="2"/>
      </rPr>
      <t xml:space="preserve"> Sin Protección</t>
    </r>
  </si>
  <si>
    <t>PRIMA DE SEGUROS ASEGURADA</t>
  </si>
  <si>
    <t>PRIMA SEGUROS</t>
  </si>
  <si>
    <r>
      <t>3</t>
    </r>
    <r>
      <rPr>
        <sz val="8"/>
        <rFont val="Century Gothic"/>
        <family val="2"/>
      </rPr>
      <t>. Vida + Desempleo + Siniestro</t>
    </r>
  </si>
  <si>
    <r>
      <t>2</t>
    </r>
    <r>
      <rPr>
        <sz val="8"/>
        <rFont val="Century Gothic"/>
        <family val="2"/>
      </rPr>
      <t>. Vida + Desempleo</t>
    </r>
  </si>
  <si>
    <t>12 MESES</t>
  </si>
  <si>
    <t>24 MESES</t>
  </si>
  <si>
    <t>36 MESES</t>
  </si>
  <si>
    <t>48 MESES</t>
  </si>
  <si>
    <t>60 MESES</t>
  </si>
  <si>
    <t>72 MESES</t>
  </si>
  <si>
    <t>84 MESES</t>
  </si>
  <si>
    <t>96 MESES</t>
  </si>
  <si>
    <t>108 MESES</t>
  </si>
  <si>
    <t>120 MESES</t>
  </si>
  <si>
    <t>SINIESTRO</t>
  </si>
  <si>
    <t>Siniestro Diferido P. COMPLETA</t>
  </si>
  <si>
    <t>(Dif. 2 años)</t>
  </si>
  <si>
    <t>INGRESOS</t>
  </si>
  <si>
    <t>Siniestro Diferido</t>
  </si>
  <si>
    <t>(Dif. 1 años)</t>
  </si>
  <si>
    <t>Gastos de Apertura</t>
  </si>
  <si>
    <t>61-95</t>
  </si>
  <si>
    <t>96-120</t>
  </si>
  <si>
    <t>Sin Protección</t>
  </si>
  <si>
    <t>Desempleo</t>
  </si>
  <si>
    <t>GAP</t>
  </si>
  <si>
    <t>GASTOS DE APERTURA</t>
  </si>
  <si>
    <t>VIDA PLUS</t>
  </si>
  <si>
    <t>Vehículos hasta 84 meses de antigüedad</t>
  </si>
  <si>
    <t>En operaciones de más 5.000€, la antigüedad del vehículo más el plazo de financiación no podrá superar en ningún caso los 180 meses.</t>
  </si>
  <si>
    <t>hasta 15/01/2024</t>
  </si>
  <si>
    <r>
      <t xml:space="preserve">TARIFA   </t>
    </r>
    <r>
      <rPr>
        <b/>
        <sz val="22"/>
        <rFont val="Lucida Handwriting"/>
        <family val="4"/>
      </rPr>
      <t>"VO "</t>
    </r>
    <r>
      <rPr>
        <b/>
        <sz val="22"/>
        <color indexed="8"/>
        <rFont val="Arial"/>
        <family val="2"/>
      </rPr>
      <t xml:space="preserve"> </t>
    </r>
    <r>
      <rPr>
        <b/>
        <sz val="22"/>
        <color indexed="9"/>
        <rFont val="Arial"/>
        <family val="2"/>
      </rPr>
      <t xml:space="preserve">  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</si>
</sst>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0\ &quot;€&quot;;[Red]\-#,##0\ &quot;€&quot;"/>
    <numFmt numFmtId="164" formatCode="#,##0.000000_ ;[Red]\-#,##0.000000\ "/>
    <numFmt numFmtId="165" formatCode="#,##0.00_ ;[Red]\-#,##0.00\ "/>
    <numFmt numFmtId="166" formatCode="0.0000000000"/>
    <numFmt numFmtId="167" formatCode="0.000000000"/>
  </numFmts>
  <fonts count="31" x14ac:knownFonts="1">
    <font>
      <sz val="10"/>
      <name val="Tahoma"/>
      <family val="2"/>
    </font>
    <font>
      <sz val="10"/>
      <name val="Arial"/>
      <family val="2"/>
    </font>
    <font>
      <sz val="8"/>
      <name val="Century Gothic"/>
      <family val="2"/>
    </font>
    <font>
      <sz val="8"/>
      <name val="Arial"/>
      <family val="2"/>
    </font>
    <font>
      <sz val="10"/>
      <name val="Tahoma"/>
      <family val="2"/>
    </font>
    <font>
      <b/>
      <sz val="12"/>
      <name val="Arial"/>
      <family val="2"/>
    </font>
    <font>
      <b/>
      <sz val="10"/>
      <name val="Arial"/>
      <family val="2"/>
    </font>
    <font>
      <b/>
      <sz val="10"/>
      <name val="Tahoma"/>
      <family val="2"/>
    </font>
    <font>
      <b/>
      <i/>
      <sz val="10"/>
      <name val="Arial"/>
      <family val="2"/>
    </font>
    <font>
      <b/>
      <sz val="22"/>
      <color indexed="10"/>
      <name val="Arial"/>
      <family val="2"/>
    </font>
    <font>
      <b/>
      <sz val="12"/>
      <color theme="0"/>
      <name val="Arial"/>
      <family val="2"/>
    </font>
    <font>
      <sz val="12"/>
      <name val="Arial"/>
      <family val="2"/>
    </font>
    <font>
      <b/>
      <sz val="12"/>
      <color indexed="9"/>
      <name val="Arial"/>
      <family val="2"/>
    </font>
    <font>
      <b/>
      <sz val="11"/>
      <name val="Arial"/>
      <family val="2"/>
    </font>
    <font>
      <b/>
      <sz val="9"/>
      <color theme="0"/>
      <name val="Arial"/>
      <family val="2"/>
    </font>
    <font>
      <b/>
      <sz val="12"/>
      <name val="Lucida Handwriting"/>
      <family val="4"/>
    </font>
    <font>
      <sz val="8"/>
      <color theme="0"/>
      <name val="Arial"/>
      <family val="2"/>
    </font>
    <font>
      <b/>
      <sz val="22"/>
      <name val="Lucida Handwriting"/>
      <family val="4"/>
    </font>
    <font>
      <b/>
      <sz val="22"/>
      <color indexed="8"/>
      <name val="Arial"/>
      <family val="2"/>
    </font>
    <font>
      <b/>
      <sz val="22"/>
      <color indexed="9"/>
      <name val="Arial"/>
      <family val="2"/>
    </font>
    <font>
      <b/>
      <sz val="8"/>
      <color rgb="FFFF0000"/>
      <name val="Arial"/>
      <family val="2"/>
    </font>
    <font>
      <b/>
      <u/>
      <sz val="8"/>
      <name val="Century Gothic"/>
      <family val="2"/>
    </font>
    <font>
      <sz val="8"/>
      <color indexed="10"/>
      <name val="Century Gothic"/>
      <family val="2"/>
    </font>
    <font>
      <b/>
      <sz val="8"/>
      <name val="Century Gothic"/>
      <family val="2"/>
    </font>
    <font>
      <sz val="10"/>
      <name val="Century Gothic"/>
      <family val="2"/>
    </font>
    <font>
      <sz val="10"/>
      <color rgb="FFFF0000"/>
      <name val="Tahoma"/>
      <family val="2"/>
    </font>
    <font>
      <b/>
      <sz val="11"/>
      <color theme="1"/>
      <name val="Arial"/>
      <family val="2"/>
    </font>
    <font>
      <b/>
      <sz val="10"/>
      <color rgb="FF000000"/>
      <name val="Arial"/>
      <family val="2"/>
    </font>
    <font>
      <b/>
      <sz val="9"/>
      <color rgb="FFFFFFFF"/>
      <name val="Arial"/>
      <family val="2"/>
    </font>
    <font>
      <sz val="10"/>
      <color theme="1"/>
      <name val="Arial"/>
      <family val="2"/>
    </font>
    <font>
      <b/>
      <sz val="10"/>
      <color theme="1"/>
      <name val="Arial"/>
      <family val="2"/>
    </font>
  </fonts>
  <fills count="28">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43"/>
        <bgColor indexed="64"/>
      </patternFill>
    </fill>
    <fill>
      <patternFill patternType="solid">
        <fgColor rgb="FFFFCC99"/>
        <bgColor indexed="64"/>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rgb="FFCCFFCC"/>
        <bgColor indexed="64"/>
      </patternFill>
    </fill>
    <fill>
      <patternFill patternType="solid">
        <fgColor indexed="42"/>
        <bgColor indexed="64"/>
      </patternFill>
    </fill>
    <fill>
      <patternFill patternType="solid">
        <fgColor rgb="FFFF99CC"/>
        <bgColor indexed="64"/>
      </patternFill>
    </fill>
    <fill>
      <patternFill patternType="solid">
        <fgColor indexed="45"/>
        <bgColor indexed="64"/>
      </patternFill>
    </fill>
    <fill>
      <patternFill patternType="solid">
        <fgColor theme="2" tint="-0.249977111117893"/>
        <bgColor indexed="64"/>
      </patternFill>
    </fill>
    <fill>
      <patternFill patternType="solid">
        <fgColor indexed="50"/>
        <bgColor indexed="64"/>
      </patternFill>
    </fill>
    <fill>
      <patternFill patternType="solid">
        <fgColor indexed="46"/>
        <bgColor indexed="64"/>
      </patternFill>
    </fill>
    <fill>
      <patternFill patternType="solid">
        <fgColor indexed="40"/>
        <bgColor indexed="64"/>
      </patternFill>
    </fill>
    <fill>
      <patternFill patternType="solid">
        <fgColor theme="5" tint="0.39997558519241921"/>
        <bgColor indexed="64"/>
      </patternFill>
    </fill>
    <fill>
      <patternFill patternType="solid">
        <fgColor rgb="FFD0CECE"/>
        <bgColor indexed="64"/>
      </patternFill>
    </fill>
    <fill>
      <patternFill patternType="solid">
        <fgColor rgb="FFE7E6E6"/>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bottom/>
      <diagonal/>
    </border>
    <border>
      <left style="thin">
        <color indexed="23"/>
      </left>
      <right style="medium">
        <color indexed="23"/>
      </right>
      <top/>
      <bottom/>
      <diagonal/>
    </border>
    <border>
      <left style="medium">
        <color indexed="23"/>
      </left>
      <right/>
      <top/>
      <bottom/>
      <diagonal/>
    </border>
    <border>
      <left/>
      <right style="thin">
        <color indexed="23"/>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23"/>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3"/>
      </left>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23"/>
      </left>
      <right style="thin">
        <color indexed="23"/>
      </right>
      <top style="hair">
        <color indexed="64"/>
      </top>
      <bottom/>
      <diagonal/>
    </border>
    <border>
      <left/>
      <right/>
      <top style="thin">
        <color indexed="64"/>
      </top>
      <bottom style="thin">
        <color indexed="64"/>
      </bottom>
      <diagonal/>
    </border>
    <border>
      <left style="thin">
        <color indexed="23"/>
      </left>
      <right style="medium">
        <color indexed="23"/>
      </right>
      <top style="hair">
        <color indexed="64"/>
      </top>
      <bottom/>
      <diagonal/>
    </border>
    <border>
      <left/>
      <right style="thin">
        <color indexed="23"/>
      </right>
      <top style="hair">
        <color indexed="64"/>
      </top>
      <bottom/>
      <diagonal/>
    </border>
    <border>
      <left style="thin">
        <color indexed="23"/>
      </left>
      <right/>
      <top style="hair">
        <color indexed="64"/>
      </top>
      <bottom/>
      <diagonal/>
    </border>
    <border>
      <left style="thin">
        <color indexed="64"/>
      </left>
      <right style="thin">
        <color indexed="23"/>
      </right>
      <top style="hair">
        <color indexed="64"/>
      </top>
      <bottom style="hair">
        <color indexed="23"/>
      </bottom>
      <diagonal/>
    </border>
    <border>
      <left style="thin">
        <color indexed="23"/>
      </left>
      <right style="thin">
        <color indexed="23"/>
      </right>
      <top style="hair">
        <color indexed="64"/>
      </top>
      <bottom style="hair">
        <color indexed="23"/>
      </bottom>
      <diagonal/>
    </border>
    <border>
      <left style="thin">
        <color indexed="23"/>
      </left>
      <right style="medium">
        <color indexed="23"/>
      </right>
      <top style="hair">
        <color indexed="64"/>
      </top>
      <bottom style="hair">
        <color indexed="23"/>
      </bottom>
      <diagonal/>
    </border>
    <border>
      <left/>
      <right style="thin">
        <color indexed="23"/>
      </right>
      <top style="hair">
        <color indexed="64"/>
      </top>
      <bottom style="hair">
        <color indexed="23"/>
      </bottom>
      <diagonal/>
    </border>
    <border>
      <left style="thin">
        <color indexed="23"/>
      </left>
      <right/>
      <top style="hair">
        <color indexed="64"/>
      </top>
      <bottom style="hair">
        <color indexed="23"/>
      </bottom>
      <diagonal/>
    </border>
    <border>
      <left style="medium">
        <color indexed="23"/>
      </left>
      <right/>
      <top style="hair">
        <color indexed="23"/>
      </top>
      <bottom style="medium">
        <color indexed="23"/>
      </bottom>
      <diagonal/>
    </border>
    <border>
      <left/>
      <right style="hair">
        <color indexed="23"/>
      </right>
      <top style="hair">
        <color indexed="23"/>
      </top>
      <bottom style="medium">
        <color indexed="23"/>
      </bottom>
      <diagonal/>
    </border>
    <border>
      <left style="medium">
        <color indexed="23"/>
      </left>
      <right/>
      <top/>
      <bottom style="hair">
        <color theme="1" tint="0.499984740745262"/>
      </bottom>
      <diagonal/>
    </border>
    <border>
      <left/>
      <right style="thin">
        <color indexed="23"/>
      </right>
      <top/>
      <bottom style="hair">
        <color theme="1" tint="0.499984740745262"/>
      </bottom>
      <diagonal/>
    </border>
    <border>
      <left style="thick">
        <color theme="0"/>
      </left>
      <right style="thick">
        <color theme="0"/>
      </right>
      <top style="thick">
        <color theme="0"/>
      </top>
      <bottom style="thick">
        <color theme="0"/>
      </bottom>
      <diagonal/>
    </border>
    <border>
      <left/>
      <right style="thin">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n">
        <color indexed="64"/>
      </left>
      <right style="thin">
        <color indexed="23"/>
      </right>
      <top style="hair">
        <color indexed="64"/>
      </top>
      <bottom style="thin">
        <color indexed="64"/>
      </bottom>
      <diagonal/>
    </border>
    <border>
      <left style="thin">
        <color indexed="23"/>
      </left>
      <right style="thin">
        <color indexed="23"/>
      </right>
      <top style="hair">
        <color indexed="64"/>
      </top>
      <bottom style="thin">
        <color indexed="64"/>
      </bottom>
      <diagonal/>
    </border>
    <border>
      <left style="thin">
        <color indexed="23"/>
      </left>
      <right style="medium">
        <color indexed="23"/>
      </right>
      <top style="hair">
        <color indexed="64"/>
      </top>
      <bottom style="thin">
        <color indexed="64"/>
      </bottom>
      <diagonal/>
    </border>
    <border>
      <left/>
      <right style="thin">
        <color indexed="23"/>
      </right>
      <top style="hair">
        <color indexed="64"/>
      </top>
      <bottom style="thin">
        <color indexed="64"/>
      </bottom>
      <diagonal/>
    </border>
    <border>
      <left style="thin">
        <color indexed="23"/>
      </left>
      <right/>
      <top style="hair">
        <color indexed="64"/>
      </top>
      <bottom style="thin">
        <color indexed="64"/>
      </bottom>
      <diagonal/>
    </border>
    <border>
      <left style="thin">
        <color indexed="23"/>
      </left>
      <right/>
      <top/>
      <bottom/>
      <diagonal/>
    </border>
    <border>
      <left/>
      <right style="thick">
        <color theme="0"/>
      </right>
      <top style="thick">
        <color theme="0"/>
      </top>
      <bottom style="thick">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rgb="FFFF0000"/>
      </left>
      <right/>
      <top/>
      <bottom/>
      <diagonal/>
    </border>
    <border>
      <left/>
      <right style="medium">
        <color rgb="FF000000"/>
      </right>
      <top style="medium">
        <color indexed="64"/>
      </top>
      <bottom style="medium">
        <color indexed="64"/>
      </bottom>
      <diagonal/>
    </border>
    <border>
      <left style="medium">
        <color indexed="64"/>
      </left>
      <right style="medium">
        <color rgb="FF000000"/>
      </right>
      <top/>
      <bottom/>
      <diagonal/>
    </border>
    <border>
      <left/>
      <right style="medium">
        <color rgb="FF000000"/>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s>
  <cellStyleXfs count="5">
    <xf numFmtId="0" fontId="0" fillId="0" borderId="0"/>
    <xf numFmtId="9" fontId="4" fillId="0" borderId="0" applyFont="0" applyFill="0" applyBorder="0" applyAlignment="0" applyProtection="0"/>
    <xf numFmtId="0" fontId="1" fillId="0" borderId="0"/>
    <xf numFmtId="0" fontId="4" fillId="0" borderId="0"/>
    <xf numFmtId="0" fontId="1" fillId="0" borderId="0"/>
  </cellStyleXfs>
  <cellXfs count="184">
    <xf numFmtId="0" fontId="0" fillId="0" borderId="0" xfId="0"/>
    <xf numFmtId="0" fontId="3" fillId="0" borderId="0" xfId="2" applyFont="1" applyAlignment="1" applyProtection="1">
      <alignment vertical="center"/>
      <protection hidden="1"/>
    </xf>
    <xf numFmtId="0" fontId="2" fillId="0" borderId="0" xfId="2" applyFont="1" applyAlignment="1" applyProtection="1">
      <alignment vertical="center"/>
      <protection hidden="1"/>
    </xf>
    <xf numFmtId="14" fontId="6" fillId="0" borderId="0" xfId="2" applyNumberFormat="1" applyFont="1" applyAlignment="1" applyProtection="1">
      <alignment horizontal="left" vertical="center"/>
      <protection hidden="1"/>
    </xf>
    <xf numFmtId="0" fontId="5" fillId="4" borderId="0" xfId="2" applyFont="1" applyFill="1" applyAlignment="1" applyProtection="1">
      <alignment horizontal="left" vertical="center" indent="4"/>
      <protection hidden="1"/>
    </xf>
    <xf numFmtId="0" fontId="2" fillId="0" borderId="0" xfId="2" applyFont="1" applyAlignment="1" applyProtection="1">
      <alignment horizontal="center" vertical="center"/>
      <protection hidden="1"/>
    </xf>
    <xf numFmtId="0" fontId="8" fillId="0" borderId="17" xfId="2" applyFont="1" applyBorder="1" applyAlignment="1" applyProtection="1">
      <alignment horizontal="center" vertical="center"/>
      <protection hidden="1"/>
    </xf>
    <xf numFmtId="0" fontId="6" fillId="6" borderId="19" xfId="2" applyFont="1" applyFill="1" applyBorder="1" applyAlignment="1" applyProtection="1">
      <alignment horizontal="center" vertical="center"/>
      <protection hidden="1"/>
    </xf>
    <xf numFmtId="0" fontId="14" fillId="3" borderId="21" xfId="2" applyFont="1" applyFill="1" applyBorder="1" applyAlignment="1" applyProtection="1">
      <alignment horizontal="left" vertical="center"/>
      <protection hidden="1"/>
    </xf>
    <xf numFmtId="0" fontId="10" fillId="3" borderId="4" xfId="2" applyFont="1" applyFill="1" applyBorder="1" applyAlignment="1" applyProtection="1">
      <alignment horizontal="center" vertical="center"/>
      <protection hidden="1"/>
    </xf>
    <xf numFmtId="0" fontId="10" fillId="3" borderId="5" xfId="2" applyFont="1" applyFill="1" applyBorder="1" applyAlignment="1" applyProtection="1">
      <alignment horizontal="center" vertical="center"/>
      <protection hidden="1"/>
    </xf>
    <xf numFmtId="0" fontId="10" fillId="3" borderId="6" xfId="2" applyFont="1" applyFill="1" applyBorder="1" applyAlignment="1" applyProtection="1">
      <alignment horizontal="center" vertical="center"/>
      <protection hidden="1"/>
    </xf>
    <xf numFmtId="0" fontId="11" fillId="0" borderId="0" xfId="2" applyFont="1" applyAlignment="1" applyProtection="1">
      <alignment vertical="center"/>
      <protection hidden="1"/>
    </xf>
    <xf numFmtId="10" fontId="11" fillId="0" borderId="9" xfId="2" applyNumberFormat="1" applyFont="1" applyBorder="1" applyAlignment="1" applyProtection="1">
      <alignment horizontal="center" vertical="center"/>
      <protection hidden="1"/>
    </xf>
    <xf numFmtId="10" fontId="11" fillId="0" borderId="10" xfId="2" applyNumberFormat="1" applyFont="1" applyBorder="1" applyAlignment="1" applyProtection="1">
      <alignment horizontal="center" vertical="center"/>
      <protection hidden="1"/>
    </xf>
    <xf numFmtId="0" fontId="12" fillId="0" borderId="12" xfId="2" applyFont="1" applyBorder="1" applyAlignment="1" applyProtection="1">
      <alignment horizontal="center" vertical="center"/>
      <protection hidden="1"/>
    </xf>
    <xf numFmtId="10" fontId="11" fillId="0" borderId="12" xfId="2" applyNumberFormat="1" applyFont="1" applyBorder="1" applyAlignment="1" applyProtection="1">
      <alignment horizontal="center" vertical="center"/>
      <protection hidden="1"/>
    </xf>
    <xf numFmtId="10" fontId="11" fillId="0" borderId="15" xfId="2" applyNumberFormat="1" applyFont="1" applyBorder="1" applyAlignment="1" applyProtection="1">
      <alignment horizontal="center" vertical="center"/>
      <protection hidden="1"/>
    </xf>
    <xf numFmtId="164" fontId="11" fillId="0" borderId="0" xfId="2" applyNumberFormat="1" applyFont="1" applyAlignment="1" applyProtection="1">
      <alignment horizontal="center" vertical="center"/>
      <protection hidden="1"/>
    </xf>
    <xf numFmtId="164" fontId="11" fillId="0" borderId="28" xfId="2" applyNumberFormat="1" applyFont="1" applyBorder="1" applyAlignment="1" applyProtection="1">
      <alignment horizontal="center" vertical="center"/>
      <protection hidden="1"/>
    </xf>
    <xf numFmtId="164" fontId="11" fillId="0" borderId="30" xfId="2" applyNumberFormat="1" applyFont="1" applyBorder="1" applyAlignment="1" applyProtection="1">
      <alignment horizontal="center" vertical="center"/>
      <protection hidden="1"/>
    </xf>
    <xf numFmtId="164" fontId="11" fillId="0" borderId="31" xfId="2" applyNumberFormat="1" applyFont="1" applyBorder="1" applyAlignment="1" applyProtection="1">
      <alignment horizontal="center" vertical="center"/>
      <protection hidden="1"/>
    </xf>
    <xf numFmtId="164" fontId="11" fillId="0" borderId="32" xfId="2" applyNumberFormat="1" applyFont="1" applyBorder="1" applyAlignment="1" applyProtection="1">
      <alignment horizontal="center" vertical="center"/>
      <protection hidden="1"/>
    </xf>
    <xf numFmtId="164" fontId="11" fillId="0" borderId="33" xfId="2" applyNumberFormat="1" applyFont="1" applyBorder="1" applyAlignment="1" applyProtection="1">
      <alignment horizontal="center" vertical="center"/>
      <protection hidden="1"/>
    </xf>
    <xf numFmtId="164" fontId="11" fillId="0" borderId="34" xfId="2" applyNumberFormat="1" applyFont="1" applyBorder="1" applyAlignment="1" applyProtection="1">
      <alignment horizontal="center" vertical="center"/>
      <protection hidden="1"/>
    </xf>
    <xf numFmtId="164" fontId="11" fillId="0" borderId="35" xfId="2" applyNumberFormat="1" applyFont="1" applyBorder="1" applyAlignment="1" applyProtection="1">
      <alignment horizontal="center" vertical="center"/>
      <protection hidden="1"/>
    </xf>
    <xf numFmtId="164" fontId="11" fillId="0" borderId="36" xfId="2" applyNumberFormat="1" applyFont="1" applyBorder="1" applyAlignment="1" applyProtection="1">
      <alignment horizontal="center" vertical="center"/>
      <protection hidden="1"/>
    </xf>
    <xf numFmtId="164" fontId="11" fillId="0" borderId="37" xfId="2" applyNumberFormat="1" applyFont="1" applyBorder="1" applyAlignment="1" applyProtection="1">
      <alignment horizontal="center" vertical="center"/>
      <protection hidden="1"/>
    </xf>
    <xf numFmtId="0" fontId="2" fillId="7" borderId="0" xfId="2" applyFont="1" applyFill="1" applyAlignment="1" applyProtection="1">
      <alignment vertical="center"/>
      <protection hidden="1"/>
    </xf>
    <xf numFmtId="0" fontId="14" fillId="7" borderId="0" xfId="2" applyFont="1" applyFill="1" applyAlignment="1" applyProtection="1">
      <alignment horizontal="left" vertical="center"/>
      <protection hidden="1"/>
    </xf>
    <xf numFmtId="0" fontId="6" fillId="7" borderId="0" xfId="2" applyFont="1" applyFill="1" applyAlignment="1" applyProtection="1">
      <alignment horizontal="center" vertical="center"/>
      <protection hidden="1"/>
    </xf>
    <xf numFmtId="0" fontId="10" fillId="3" borderId="42" xfId="2" applyFont="1" applyFill="1" applyBorder="1" applyAlignment="1" applyProtection="1">
      <alignment horizontal="center" vertical="center"/>
      <protection hidden="1"/>
    </xf>
    <xf numFmtId="0" fontId="10" fillId="3" borderId="43" xfId="2" applyFont="1" applyFill="1" applyBorder="1" applyAlignment="1" applyProtection="1">
      <alignment horizontal="center" vertical="center"/>
      <protection hidden="1"/>
    </xf>
    <xf numFmtId="10" fontId="5" fillId="8" borderId="42" xfId="2" applyNumberFormat="1" applyFont="1" applyFill="1" applyBorder="1" applyAlignment="1" applyProtection="1">
      <alignment horizontal="center" vertical="center"/>
      <protection hidden="1"/>
    </xf>
    <xf numFmtId="2" fontId="11" fillId="0" borderId="0" xfId="2" applyNumberFormat="1" applyFont="1" applyAlignment="1" applyProtection="1">
      <alignment horizontal="center" vertical="center"/>
      <protection hidden="1"/>
    </xf>
    <xf numFmtId="10" fontId="11" fillId="0" borderId="0" xfId="2" applyNumberFormat="1" applyFont="1" applyAlignment="1" applyProtection="1">
      <alignment horizontal="center" vertical="center"/>
      <protection hidden="1"/>
    </xf>
    <xf numFmtId="165" fontId="11" fillId="0" borderId="0" xfId="2" applyNumberFormat="1" applyFont="1" applyAlignment="1" applyProtection="1">
      <alignment horizontal="center" vertical="center"/>
      <protection hidden="1"/>
    </xf>
    <xf numFmtId="0" fontId="0" fillId="0" borderId="0" xfId="0" applyProtection="1">
      <protection hidden="1"/>
    </xf>
    <xf numFmtId="164" fontId="11" fillId="0" borderId="46" xfId="2" applyNumberFormat="1" applyFont="1" applyBorder="1" applyAlignment="1" applyProtection="1">
      <alignment horizontal="center" vertical="center"/>
      <protection hidden="1"/>
    </xf>
    <xf numFmtId="164" fontId="11" fillId="0" borderId="47" xfId="2" applyNumberFormat="1" applyFont="1" applyBorder="1" applyAlignment="1" applyProtection="1">
      <alignment horizontal="center" vertical="center"/>
      <protection hidden="1"/>
    </xf>
    <xf numFmtId="164" fontId="11" fillId="0" borderId="48" xfId="2" applyNumberFormat="1" applyFont="1" applyBorder="1" applyAlignment="1" applyProtection="1">
      <alignment horizontal="center" vertical="center"/>
      <protection hidden="1"/>
    </xf>
    <xf numFmtId="164" fontId="11" fillId="0" borderId="49" xfId="2" applyNumberFormat="1" applyFont="1" applyBorder="1" applyAlignment="1" applyProtection="1">
      <alignment horizontal="center" vertical="center"/>
      <protection hidden="1"/>
    </xf>
    <xf numFmtId="164" fontId="11" fillId="0" borderId="50" xfId="2" applyNumberFormat="1" applyFont="1" applyBorder="1" applyAlignment="1" applyProtection="1">
      <alignment horizontal="center" vertical="center"/>
      <protection hidden="1"/>
    </xf>
    <xf numFmtId="164" fontId="11" fillId="0" borderId="12" xfId="2" applyNumberFormat="1" applyFont="1" applyBorder="1" applyAlignment="1" applyProtection="1">
      <alignment horizontal="center" vertical="center"/>
      <protection hidden="1"/>
    </xf>
    <xf numFmtId="164" fontId="11" fillId="0" borderId="9" xfId="2" applyNumberFormat="1" applyFont="1" applyBorder="1" applyAlignment="1" applyProtection="1">
      <alignment horizontal="center" vertical="center"/>
      <protection hidden="1"/>
    </xf>
    <xf numFmtId="164" fontId="11" fillId="0" borderId="10" xfId="2" applyNumberFormat="1" applyFont="1" applyBorder="1" applyAlignment="1" applyProtection="1">
      <alignment horizontal="center" vertical="center"/>
      <protection hidden="1"/>
    </xf>
    <xf numFmtId="164" fontId="11" fillId="0" borderId="51" xfId="2" applyNumberFormat="1" applyFont="1" applyBorder="1" applyAlignment="1" applyProtection="1">
      <alignment horizontal="center" vertical="center"/>
      <protection hidden="1"/>
    </xf>
    <xf numFmtId="0" fontId="11" fillId="7" borderId="0" xfId="2" applyFont="1" applyFill="1" applyAlignment="1" applyProtection="1">
      <alignment horizontal="center" vertical="center"/>
      <protection hidden="1"/>
    </xf>
    <xf numFmtId="0" fontId="6" fillId="0" borderId="0" xfId="0" applyFont="1"/>
    <xf numFmtId="14" fontId="6" fillId="0" borderId="0" xfId="2" applyNumberFormat="1" applyFont="1" applyAlignment="1" applyProtection="1">
      <alignment horizontal="center" vertical="center"/>
      <protection locked="0" hidden="1"/>
    </xf>
    <xf numFmtId="0" fontId="1" fillId="0" borderId="0" xfId="2" applyAlignment="1" applyProtection="1">
      <alignment horizontal="center" vertical="center"/>
      <protection hidden="1"/>
    </xf>
    <xf numFmtId="0" fontId="1" fillId="0" borderId="0" xfId="2" applyAlignment="1" applyProtection="1">
      <alignment horizontal="center" vertical="center"/>
      <protection locked="0" hidden="1"/>
    </xf>
    <xf numFmtId="14" fontId="6" fillId="0" borderId="0" xfId="2" applyNumberFormat="1" applyFont="1" applyAlignment="1" applyProtection="1">
      <alignment horizontal="left" vertical="center"/>
      <protection locked="0" hidden="1"/>
    </xf>
    <xf numFmtId="0" fontId="1" fillId="0" borderId="0" xfId="2" applyAlignment="1" applyProtection="1">
      <alignment vertical="center"/>
      <protection hidden="1"/>
    </xf>
    <xf numFmtId="0" fontId="1" fillId="0" borderId="0" xfId="2" applyAlignment="1" applyProtection="1">
      <alignment vertical="center"/>
      <protection locked="0" hidden="1"/>
    </xf>
    <xf numFmtId="0" fontId="6" fillId="0" borderId="0" xfId="0" applyFont="1" applyAlignment="1">
      <alignment horizontal="center" vertical="top"/>
    </xf>
    <xf numFmtId="0" fontId="12" fillId="0" borderId="0" xfId="2" applyFont="1" applyAlignment="1" applyProtection="1">
      <alignment horizontal="center" vertical="center"/>
      <protection hidden="1"/>
    </xf>
    <xf numFmtId="10" fontId="10" fillId="3" borderId="53" xfId="1" applyNumberFormat="1" applyFont="1" applyFill="1" applyBorder="1" applyAlignment="1" applyProtection="1">
      <alignment horizontal="center" vertical="center"/>
      <protection hidden="1"/>
    </xf>
    <xf numFmtId="0" fontId="5" fillId="8" borderId="53" xfId="2" applyFont="1" applyFill="1" applyBorder="1" applyAlignment="1" applyProtection="1">
      <alignment horizontal="center" vertical="center"/>
      <protection hidden="1"/>
    </xf>
    <xf numFmtId="10" fontId="10" fillId="3" borderId="54" xfId="1" applyNumberFormat="1" applyFont="1" applyFill="1" applyBorder="1" applyAlignment="1" applyProtection="1">
      <alignment horizontal="center" vertical="center"/>
      <protection hidden="1"/>
    </xf>
    <xf numFmtId="0" fontId="5" fillId="0" borderId="1" xfId="2" applyFont="1" applyBorder="1" applyAlignment="1" applyProtection="1">
      <alignment horizontal="center" vertical="center"/>
      <protection hidden="1"/>
    </xf>
    <xf numFmtId="0" fontId="10" fillId="3" borderId="3" xfId="2" applyFont="1" applyFill="1" applyBorder="1" applyAlignment="1" applyProtection="1">
      <alignment horizontal="center" vertical="center"/>
      <protection hidden="1"/>
    </xf>
    <xf numFmtId="0" fontId="10" fillId="3" borderId="45" xfId="2" applyFont="1" applyFill="1" applyBorder="1" applyAlignment="1" applyProtection="1">
      <alignment horizontal="center" vertical="center"/>
      <protection hidden="1"/>
    </xf>
    <xf numFmtId="0" fontId="16" fillId="0" borderId="0" xfId="2" applyFont="1" applyAlignment="1" applyProtection="1">
      <alignment vertical="center"/>
      <protection hidden="1"/>
    </xf>
    <xf numFmtId="10" fontId="10" fillId="7" borderId="0" xfId="1" applyNumberFormat="1" applyFont="1" applyFill="1" applyBorder="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0" fontId="9" fillId="7" borderId="0" xfId="2" applyFont="1" applyFill="1" applyAlignment="1" applyProtection="1">
      <alignment vertical="center"/>
      <protection locked="0"/>
    </xf>
    <xf numFmtId="0" fontId="15" fillId="9" borderId="55" xfId="2" applyFont="1" applyFill="1" applyBorder="1" applyAlignment="1" applyProtection="1">
      <alignment vertical="center"/>
      <protection hidden="1"/>
    </xf>
    <xf numFmtId="10" fontId="1" fillId="0" borderId="0" xfId="1" applyNumberFormat="1" applyFont="1" applyBorder="1" applyAlignment="1" applyProtection="1">
      <alignment horizontal="center" vertical="center"/>
      <protection hidden="1"/>
    </xf>
    <xf numFmtId="0" fontId="20" fillId="0" borderId="0" xfId="2" applyFont="1" applyAlignment="1" applyProtection="1">
      <alignment vertical="center"/>
      <protection hidden="1"/>
    </xf>
    <xf numFmtId="0" fontId="2" fillId="0" borderId="0" xfId="2" applyFont="1" applyProtection="1">
      <protection hidden="1"/>
    </xf>
    <xf numFmtId="0" fontId="21" fillId="0" borderId="0" xfId="2" applyFont="1" applyAlignment="1" applyProtection="1">
      <alignment vertical="center"/>
      <protection hidden="1"/>
    </xf>
    <xf numFmtId="0" fontId="6" fillId="10" borderId="1" xfId="2" applyFont="1" applyFill="1" applyBorder="1" applyAlignment="1" applyProtection="1">
      <alignment horizontal="center" vertical="center"/>
      <protection hidden="1"/>
    </xf>
    <xf numFmtId="166" fontId="22" fillId="0" borderId="0" xfId="2" applyNumberFormat="1" applyFont="1" applyAlignment="1" applyProtection="1">
      <alignment vertical="center"/>
      <protection hidden="1"/>
    </xf>
    <xf numFmtId="167" fontId="2" fillId="12" borderId="0" xfId="2" applyNumberFormat="1" applyFont="1" applyFill="1" applyAlignment="1" applyProtection="1">
      <alignment vertical="center"/>
      <protection hidden="1"/>
    </xf>
    <xf numFmtId="167" fontId="2" fillId="14" borderId="0" xfId="2" applyNumberFormat="1" applyFont="1" applyFill="1" applyAlignment="1" applyProtection="1">
      <alignment vertical="center"/>
      <protection hidden="1"/>
    </xf>
    <xf numFmtId="167" fontId="2" fillId="16" borderId="0" xfId="2" applyNumberFormat="1" applyFont="1" applyFill="1" applyAlignment="1" applyProtection="1">
      <alignment vertical="center"/>
      <protection hidden="1"/>
    </xf>
    <xf numFmtId="167" fontId="2" fillId="18" borderId="0" xfId="2" applyNumberFormat="1" applyFont="1" applyFill="1" applyAlignment="1" applyProtection="1">
      <alignment vertical="center"/>
      <protection hidden="1"/>
    </xf>
    <xf numFmtId="167" fontId="2" fillId="20" borderId="0" xfId="2" applyNumberFormat="1" applyFont="1" applyFill="1" applyAlignment="1" applyProtection="1">
      <alignment vertical="center"/>
      <protection hidden="1"/>
    </xf>
    <xf numFmtId="167" fontId="2" fillId="21" borderId="0" xfId="2" applyNumberFormat="1" applyFont="1" applyFill="1" applyAlignment="1" applyProtection="1">
      <alignment vertical="center"/>
      <protection hidden="1"/>
    </xf>
    <xf numFmtId="0" fontId="2" fillId="4" borderId="0" xfId="3" applyFont="1" applyFill="1"/>
    <xf numFmtId="166" fontId="2" fillId="0" borderId="0" xfId="2" applyNumberFormat="1" applyFont="1" applyAlignment="1" applyProtection="1">
      <alignment vertical="center"/>
      <protection hidden="1"/>
    </xf>
    <xf numFmtId="167" fontId="2" fillId="0" borderId="0" xfId="2" applyNumberFormat="1" applyFont="1" applyAlignment="1" applyProtection="1">
      <alignment vertical="center"/>
      <protection hidden="1"/>
    </xf>
    <xf numFmtId="0" fontId="4" fillId="0" borderId="0" xfId="3" applyAlignment="1">
      <alignment horizontal="center"/>
    </xf>
    <xf numFmtId="0" fontId="2" fillId="0" borderId="0" xfId="4" applyFont="1" applyAlignment="1">
      <alignment horizontal="right"/>
    </xf>
    <xf numFmtId="167" fontId="4" fillId="16" borderId="0" xfId="0" applyNumberFormat="1" applyFont="1" applyFill="1"/>
    <xf numFmtId="167" fontId="4" fillId="16" borderId="0" xfId="3" applyNumberFormat="1" applyFill="1"/>
    <xf numFmtId="167" fontId="24" fillId="16" borderId="0" xfId="2" applyNumberFormat="1" applyFont="1" applyFill="1" applyAlignment="1" applyProtection="1">
      <alignment vertical="center"/>
      <protection hidden="1"/>
    </xf>
    <xf numFmtId="167" fontId="25" fillId="20" borderId="0" xfId="0" applyNumberFormat="1" applyFont="1" applyFill="1"/>
    <xf numFmtId="167" fontId="24" fillId="20" borderId="0" xfId="2" applyNumberFormat="1" applyFont="1" applyFill="1" applyAlignment="1" applyProtection="1">
      <alignment vertical="center"/>
      <protection hidden="1"/>
    </xf>
    <xf numFmtId="167" fontId="4" fillId="20" borderId="0" xfId="3" applyNumberFormat="1" applyFill="1"/>
    <xf numFmtId="167" fontId="4" fillId="22" borderId="0" xfId="0" applyNumberFormat="1" applyFont="1" applyFill="1"/>
    <xf numFmtId="167" fontId="4" fillId="22" borderId="0" xfId="3" applyNumberFormat="1" applyFill="1"/>
    <xf numFmtId="167" fontId="24" fillId="22" borderId="0" xfId="2" applyNumberFormat="1" applyFont="1" applyFill="1" applyAlignment="1" applyProtection="1">
      <alignment vertical="center"/>
      <protection hidden="1"/>
    </xf>
    <xf numFmtId="167" fontId="4" fillId="23" borderId="0" xfId="0" applyNumberFormat="1" applyFont="1" applyFill="1"/>
    <xf numFmtId="167" fontId="24" fillId="23" borderId="0" xfId="2" applyNumberFormat="1" applyFont="1" applyFill="1" applyAlignment="1" applyProtection="1">
      <alignment vertical="center"/>
      <protection hidden="1"/>
    </xf>
    <xf numFmtId="167" fontId="4" fillId="23" borderId="0" xfId="3" applyNumberFormat="1" applyFill="1"/>
    <xf numFmtId="167" fontId="24" fillId="24" borderId="0" xfId="2" applyNumberFormat="1" applyFont="1" applyFill="1" applyAlignment="1" applyProtection="1">
      <alignment vertical="center"/>
      <protection hidden="1"/>
    </xf>
    <xf numFmtId="167" fontId="4" fillId="24" borderId="0" xfId="3" applyNumberFormat="1" applyFill="1"/>
    <xf numFmtId="0" fontId="7" fillId="25" borderId="18" xfId="0" applyFont="1" applyFill="1" applyBorder="1"/>
    <xf numFmtId="10" fontId="7" fillId="25" borderId="17" xfId="0" applyNumberFormat="1" applyFont="1" applyFill="1" applyBorder="1"/>
    <xf numFmtId="0" fontId="27" fillId="27" borderId="19" xfId="3" applyFont="1" applyFill="1" applyBorder="1" applyAlignment="1">
      <alignment horizontal="center" vertical="center"/>
    </xf>
    <xf numFmtId="0" fontId="27" fillId="27" borderId="57" xfId="3" applyFont="1" applyFill="1" applyBorder="1" applyAlignment="1">
      <alignment horizontal="center" vertical="center"/>
    </xf>
    <xf numFmtId="0" fontId="27" fillId="27" borderId="58" xfId="3" applyFont="1" applyFill="1" applyBorder="1" applyAlignment="1">
      <alignment horizontal="center" vertical="center"/>
    </xf>
    <xf numFmtId="0" fontId="27" fillId="27" borderId="0" xfId="3" applyFont="1" applyFill="1" applyAlignment="1">
      <alignment horizontal="center" vertical="center"/>
    </xf>
    <xf numFmtId="0" fontId="28" fillId="3" borderId="19" xfId="3" applyFont="1" applyFill="1" applyBorder="1" applyAlignment="1">
      <alignment vertical="center"/>
    </xf>
    <xf numFmtId="10" fontId="29" fillId="0" borderId="57" xfId="3" applyNumberFormat="1" applyFont="1" applyBorder="1" applyAlignment="1">
      <alignment horizontal="center" vertical="center"/>
    </xf>
    <xf numFmtId="10" fontId="29" fillId="0" borderId="58" xfId="3" applyNumberFormat="1" applyFont="1" applyBorder="1" applyAlignment="1">
      <alignment horizontal="center" vertical="center"/>
    </xf>
    <xf numFmtId="10" fontId="29" fillId="0" borderId="0" xfId="3" applyNumberFormat="1" applyFont="1" applyAlignment="1">
      <alignment horizontal="center" vertical="center"/>
    </xf>
    <xf numFmtId="10" fontId="30" fillId="0" borderId="57" xfId="3" applyNumberFormat="1" applyFont="1" applyBorder="1" applyAlignment="1">
      <alignment horizontal="center" vertical="center"/>
    </xf>
    <xf numFmtId="10" fontId="30" fillId="0" borderId="58" xfId="3" applyNumberFormat="1" applyFont="1" applyBorder="1" applyAlignment="1">
      <alignment horizontal="center" vertical="center"/>
    </xf>
    <xf numFmtId="10" fontId="30" fillId="0" borderId="0" xfId="3" applyNumberFormat="1" applyFont="1" applyAlignment="1">
      <alignment horizontal="center" vertical="center"/>
    </xf>
    <xf numFmtId="0" fontId="28" fillId="3" borderId="21" xfId="3" applyFont="1" applyFill="1" applyBorder="1" applyAlignment="1">
      <alignment vertical="center"/>
    </xf>
    <xf numFmtId="10" fontId="29" fillId="0" borderId="59" xfId="3" applyNumberFormat="1" applyFont="1" applyBorder="1" applyAlignment="1">
      <alignment horizontal="center" vertical="center"/>
    </xf>
    <xf numFmtId="10" fontId="29" fillId="0" borderId="60" xfId="3" applyNumberFormat="1" applyFont="1" applyBorder="1" applyAlignment="1">
      <alignment horizontal="center" vertical="center"/>
    </xf>
    <xf numFmtId="10" fontId="29" fillId="0" borderId="61" xfId="3" applyNumberFormat="1" applyFont="1" applyBorder="1" applyAlignment="1">
      <alignment horizontal="center" vertical="center"/>
    </xf>
    <xf numFmtId="10" fontId="13" fillId="2" borderId="14" xfId="2" applyNumberFormat="1" applyFont="1" applyFill="1" applyBorder="1" applyAlignment="1" applyProtection="1">
      <alignment horizontal="center" vertical="center"/>
      <protection hidden="1"/>
    </xf>
    <xf numFmtId="0" fontId="6" fillId="0" borderId="18" xfId="2" applyFont="1" applyBorder="1" applyAlignment="1" applyProtection="1">
      <alignment vertical="center"/>
      <protection hidden="1"/>
    </xf>
    <xf numFmtId="0" fontId="6" fillId="0" borderId="24" xfId="2" applyFont="1" applyBorder="1" applyAlignment="1" applyProtection="1">
      <alignment vertical="center"/>
      <protection hidden="1"/>
    </xf>
    <xf numFmtId="0" fontId="6" fillId="0" borderId="25" xfId="2" applyFont="1" applyBorder="1" applyAlignment="1" applyProtection="1">
      <alignment vertical="center"/>
      <protection hidden="1"/>
    </xf>
    <xf numFmtId="0" fontId="5" fillId="2" borderId="1" xfId="2" applyFont="1" applyFill="1" applyBorder="1" applyAlignment="1" applyProtection="1">
      <alignment horizontal="center" vertical="center"/>
      <protection hidden="1"/>
    </xf>
    <xf numFmtId="0" fontId="5" fillId="2" borderId="13" xfId="2" applyFont="1" applyFill="1" applyBorder="1" applyAlignment="1" applyProtection="1">
      <alignment horizontal="center" vertical="center"/>
      <protection hidden="1"/>
    </xf>
    <xf numFmtId="0" fontId="13" fillId="7" borderId="0" xfId="2" applyFont="1" applyFill="1" applyAlignment="1" applyProtection="1">
      <alignment horizontal="center" vertical="center"/>
      <protection hidden="1"/>
    </xf>
    <xf numFmtId="0" fontId="13" fillId="5" borderId="13" xfId="2" applyFont="1" applyFill="1" applyBorder="1" applyAlignment="1" applyProtection="1">
      <alignment horizontal="center" vertical="center"/>
      <protection hidden="1"/>
    </xf>
    <xf numFmtId="0" fontId="13" fillId="5" borderId="29" xfId="2" applyFont="1" applyFill="1" applyBorder="1" applyAlignment="1" applyProtection="1">
      <alignment horizontal="center" vertical="center"/>
      <protection hidden="1"/>
    </xf>
    <xf numFmtId="0" fontId="13" fillId="5" borderId="14" xfId="2" applyFont="1" applyFill="1" applyBorder="1" applyAlignment="1" applyProtection="1">
      <alignment horizontal="center" vertical="center"/>
      <protection hidden="1"/>
    </xf>
    <xf numFmtId="0" fontId="6" fillId="7" borderId="0" xfId="2" applyFont="1" applyFill="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0" fontId="9" fillId="2" borderId="0" xfId="2" applyFont="1" applyFill="1" applyAlignment="1" applyProtection="1">
      <alignment horizontal="center" vertical="center"/>
      <protection locked="0"/>
    </xf>
    <xf numFmtId="0" fontId="10" fillId="3" borderId="2" xfId="2" applyFont="1" applyFill="1" applyBorder="1" applyAlignment="1" applyProtection="1">
      <alignment horizontal="center" vertical="center"/>
      <protection hidden="1"/>
    </xf>
    <xf numFmtId="0" fontId="10" fillId="3" borderId="3" xfId="2" applyFont="1" applyFill="1" applyBorder="1" applyAlignment="1" applyProtection="1">
      <alignment horizontal="center" vertical="center"/>
      <protection hidden="1"/>
    </xf>
    <xf numFmtId="0" fontId="6" fillId="6" borderId="16" xfId="2" applyFont="1" applyFill="1" applyBorder="1" applyAlignment="1" applyProtection="1">
      <alignment horizontal="center" vertical="center"/>
      <protection hidden="1"/>
    </xf>
    <xf numFmtId="0" fontId="6" fillId="6" borderId="20" xfId="2" applyFont="1" applyFill="1" applyBorder="1" applyAlignment="1" applyProtection="1">
      <alignment horizontal="center" vertical="center"/>
      <protection hidden="1"/>
    </xf>
    <xf numFmtId="10" fontId="1" fillId="0" borderId="22" xfId="1" applyNumberFormat="1" applyFont="1" applyBorder="1" applyAlignment="1" applyProtection="1">
      <alignment horizontal="center" vertical="center"/>
      <protection hidden="1"/>
    </xf>
    <xf numFmtId="10" fontId="1" fillId="0" borderId="23" xfId="1" applyNumberFormat="1" applyFont="1" applyBorder="1" applyAlignment="1" applyProtection="1">
      <alignment horizontal="center" vertical="center"/>
      <protection hidden="1"/>
    </xf>
    <xf numFmtId="0" fontId="11" fillId="0" borderId="11" xfId="2" applyFont="1" applyBorder="1" applyAlignment="1" applyProtection="1">
      <alignment horizontal="center" vertical="center"/>
      <protection hidden="1"/>
    </xf>
    <xf numFmtId="0" fontId="11" fillId="0" borderId="12" xfId="2" applyFont="1" applyBorder="1" applyAlignment="1" applyProtection="1">
      <alignment horizontal="center" vertical="center"/>
      <protection hidden="1"/>
    </xf>
    <xf numFmtId="0" fontId="10" fillId="3" borderId="11" xfId="2" applyFont="1" applyFill="1" applyBorder="1" applyAlignment="1" applyProtection="1">
      <alignment horizontal="center" vertical="center"/>
      <protection hidden="1"/>
    </xf>
    <xf numFmtId="0" fontId="10" fillId="3" borderId="12" xfId="2" applyFont="1" applyFill="1" applyBorder="1" applyAlignment="1" applyProtection="1">
      <alignment horizontal="center" vertical="center"/>
      <protection hidden="1"/>
    </xf>
    <xf numFmtId="0" fontId="5" fillId="4" borderId="26" xfId="2" applyFont="1" applyFill="1" applyBorder="1" applyAlignment="1" applyProtection="1">
      <alignment horizontal="left" vertical="center" indent="4"/>
      <protection hidden="1"/>
    </xf>
    <xf numFmtId="0" fontId="5" fillId="4" borderId="27" xfId="2" applyFont="1" applyFill="1" applyBorder="1" applyAlignment="1" applyProtection="1">
      <alignment horizontal="left" vertical="center" indent="4"/>
      <protection hidden="1"/>
    </xf>
    <xf numFmtId="0" fontId="11" fillId="4" borderId="11" xfId="2" applyFont="1" applyFill="1" applyBorder="1" applyAlignment="1" applyProtection="1">
      <alignment horizontal="left" vertical="center" indent="4"/>
      <protection hidden="1"/>
    </xf>
    <xf numFmtId="0" fontId="11" fillId="4" borderId="20" xfId="2" applyFont="1" applyFill="1" applyBorder="1" applyAlignment="1" applyProtection="1">
      <alignment horizontal="left" vertical="center" indent="4"/>
      <protection hidden="1"/>
    </xf>
    <xf numFmtId="0" fontId="5" fillId="4" borderId="11" xfId="2" applyFont="1" applyFill="1" applyBorder="1" applyAlignment="1" applyProtection="1">
      <alignment horizontal="left" vertical="center" indent="4"/>
      <protection hidden="1"/>
    </xf>
    <xf numFmtId="0" fontId="5" fillId="4" borderId="20" xfId="2" applyFont="1" applyFill="1" applyBorder="1" applyAlignment="1" applyProtection="1">
      <alignment horizontal="left" vertical="center" indent="4"/>
      <protection hidden="1"/>
    </xf>
    <xf numFmtId="0" fontId="5" fillId="4" borderId="38" xfId="2" applyFont="1" applyFill="1" applyBorder="1" applyAlignment="1" applyProtection="1">
      <alignment horizontal="left" vertical="center" indent="4"/>
      <protection hidden="1"/>
    </xf>
    <xf numFmtId="0" fontId="5" fillId="4" borderId="39" xfId="2" applyFont="1" applyFill="1" applyBorder="1" applyAlignment="1" applyProtection="1">
      <alignment horizontal="left" vertical="center" indent="4"/>
      <protection hidden="1"/>
    </xf>
    <xf numFmtId="0" fontId="11" fillId="0" borderId="7" xfId="2" applyFont="1" applyBorder="1" applyAlignment="1" applyProtection="1">
      <alignment horizontal="center" vertical="center"/>
      <protection hidden="1"/>
    </xf>
    <xf numFmtId="0" fontId="11" fillId="0" borderId="8" xfId="2" applyFont="1" applyBorder="1" applyAlignment="1" applyProtection="1">
      <alignment horizontal="center" vertical="center"/>
      <protection hidden="1"/>
    </xf>
    <xf numFmtId="0" fontId="10" fillId="3" borderId="40" xfId="2" applyFont="1" applyFill="1" applyBorder="1" applyAlignment="1" applyProtection="1">
      <alignment horizontal="center" vertical="center"/>
      <protection hidden="1"/>
    </xf>
    <xf numFmtId="0" fontId="10" fillId="3" borderId="41" xfId="2" applyFont="1" applyFill="1" applyBorder="1" applyAlignment="1" applyProtection="1">
      <alignment horizontal="center" vertical="center"/>
      <protection hidden="1"/>
    </xf>
    <xf numFmtId="0" fontId="6" fillId="0" borderId="0" xfId="0" applyFont="1" applyAlignment="1">
      <alignment horizontal="center" vertical="top" wrapText="1"/>
    </xf>
    <xf numFmtId="0" fontId="6" fillId="2" borderId="13" xfId="2" applyFont="1" applyFill="1" applyBorder="1" applyAlignment="1" applyProtection="1">
      <alignment horizontal="center" vertical="center"/>
      <protection hidden="1"/>
    </xf>
    <xf numFmtId="0" fontId="6" fillId="2" borderId="14" xfId="2" applyFont="1" applyFill="1" applyBorder="1" applyAlignment="1" applyProtection="1">
      <alignment horizontal="center" vertical="center"/>
      <protection hidden="1"/>
    </xf>
    <xf numFmtId="6" fontId="15" fillId="9" borderId="0" xfId="2" applyNumberFormat="1" applyFont="1" applyFill="1" applyAlignment="1" applyProtection="1">
      <alignment vertical="center"/>
      <protection hidden="1"/>
    </xf>
    <xf numFmtId="0" fontId="15" fillId="9" borderId="0" xfId="2" applyFont="1" applyFill="1" applyAlignment="1" applyProtection="1">
      <alignment vertical="center"/>
      <protection hidden="1"/>
    </xf>
    <xf numFmtId="0" fontId="2" fillId="0" borderId="0" xfId="2" applyFont="1" applyAlignment="1" applyProtection="1">
      <alignment horizontal="center" vertical="top" wrapText="1"/>
      <protection hidden="1"/>
    </xf>
    <xf numFmtId="0" fontId="10" fillId="3" borderId="44" xfId="2" applyFont="1" applyFill="1" applyBorder="1" applyAlignment="1" applyProtection="1">
      <alignment horizontal="center" vertical="center"/>
      <protection hidden="1"/>
    </xf>
    <xf numFmtId="0" fontId="10" fillId="3" borderId="52" xfId="2" applyFont="1" applyFill="1" applyBorder="1" applyAlignment="1" applyProtection="1">
      <alignment horizontal="center" vertical="center"/>
      <protection hidden="1"/>
    </xf>
    <xf numFmtId="0" fontId="10" fillId="3" borderId="45" xfId="2" applyFont="1" applyFill="1" applyBorder="1" applyAlignment="1" applyProtection="1">
      <alignment horizontal="center" vertical="center"/>
      <protection hidden="1"/>
    </xf>
    <xf numFmtId="0" fontId="5" fillId="8" borderId="44" xfId="2" applyFont="1" applyFill="1" applyBorder="1" applyAlignment="1" applyProtection="1">
      <alignment horizontal="left" vertical="center"/>
      <protection hidden="1"/>
    </xf>
    <xf numFmtId="0" fontId="5" fillId="8" borderId="52" xfId="2" applyFont="1" applyFill="1" applyBorder="1" applyAlignment="1" applyProtection="1">
      <alignment horizontal="left" vertical="center"/>
      <protection hidden="1"/>
    </xf>
    <xf numFmtId="0" fontId="5" fillId="8" borderId="44" xfId="2" applyFont="1" applyFill="1" applyBorder="1" applyAlignment="1" applyProtection="1">
      <alignment horizontal="center" vertical="center"/>
      <protection hidden="1"/>
    </xf>
    <xf numFmtId="0" fontId="5" fillId="8" borderId="52" xfId="2" applyFont="1" applyFill="1" applyBorder="1" applyAlignment="1" applyProtection="1">
      <alignment horizontal="center" vertical="center"/>
      <protection hidden="1"/>
    </xf>
    <xf numFmtId="0" fontId="11" fillId="8" borderId="44" xfId="2" applyFont="1" applyFill="1" applyBorder="1" applyAlignment="1" applyProtection="1">
      <alignment horizontal="center" vertical="center"/>
      <protection hidden="1"/>
    </xf>
    <xf numFmtId="0" fontId="11" fillId="8" borderId="52" xfId="2" applyFont="1" applyFill="1" applyBorder="1" applyAlignment="1" applyProtection="1">
      <alignment horizontal="center" vertical="center"/>
      <protection hidden="1"/>
    </xf>
    <xf numFmtId="0" fontId="6" fillId="0" borderId="18" xfId="2" applyFont="1" applyBorder="1" applyAlignment="1" applyProtection="1">
      <alignment horizontal="center" vertical="center"/>
      <protection hidden="1"/>
    </xf>
    <xf numFmtId="0" fontId="6" fillId="0" borderId="24" xfId="2" applyFont="1" applyBorder="1" applyAlignment="1" applyProtection="1">
      <alignment horizontal="center" vertical="center"/>
      <protection hidden="1"/>
    </xf>
    <xf numFmtId="0" fontId="6" fillId="0" borderId="25" xfId="2" applyFont="1" applyBorder="1" applyAlignment="1" applyProtection="1">
      <alignment horizontal="center" vertical="center"/>
      <protection hidden="1"/>
    </xf>
    <xf numFmtId="0" fontId="23" fillId="19" borderId="0" xfId="2" applyFont="1" applyFill="1" applyAlignment="1" applyProtection="1">
      <alignment vertical="center"/>
      <protection hidden="1"/>
    </xf>
    <xf numFmtId="0" fontId="2" fillId="19" borderId="0" xfId="3" applyFont="1" applyFill="1"/>
    <xf numFmtId="0" fontId="23" fillId="21" borderId="0" xfId="2" applyFont="1" applyFill="1" applyAlignment="1" applyProtection="1">
      <alignment vertical="center"/>
      <protection hidden="1"/>
    </xf>
    <xf numFmtId="0" fontId="2" fillId="21" borderId="0" xfId="3" applyFont="1" applyFill="1"/>
    <xf numFmtId="0" fontId="23" fillId="4" borderId="0" xfId="2" applyFont="1" applyFill="1" applyAlignment="1" applyProtection="1">
      <alignment vertical="center"/>
      <protection hidden="1"/>
    </xf>
    <xf numFmtId="0" fontId="2" fillId="4" borderId="0" xfId="3" applyFont="1" applyFill="1"/>
    <xf numFmtId="0" fontId="26" fillId="26" borderId="18" xfId="3" applyFont="1" applyFill="1" applyBorder="1" applyAlignment="1">
      <alignment horizontal="center" vertical="center"/>
    </xf>
    <xf numFmtId="0" fontId="26" fillId="26" borderId="24" xfId="3" applyFont="1" applyFill="1" applyBorder="1" applyAlignment="1">
      <alignment horizontal="center" vertical="center"/>
    </xf>
    <xf numFmtId="0" fontId="26" fillId="26" borderId="56" xfId="3" applyFont="1" applyFill="1" applyBorder="1" applyAlignment="1">
      <alignment horizontal="center" vertical="center"/>
    </xf>
    <xf numFmtId="0" fontId="23" fillId="11" borderId="0" xfId="2" applyFont="1" applyFill="1" applyAlignment="1" applyProtection="1">
      <alignment vertical="center"/>
      <protection hidden="1"/>
    </xf>
    <xf numFmtId="0" fontId="23" fillId="13" borderId="0" xfId="2" applyFont="1" applyFill="1" applyAlignment="1" applyProtection="1">
      <alignment vertical="center"/>
      <protection hidden="1"/>
    </xf>
    <xf numFmtId="0" fontId="23" fillId="15" borderId="0" xfId="2" applyFont="1" applyFill="1" applyAlignment="1" applyProtection="1">
      <alignment vertical="center"/>
      <protection hidden="1"/>
    </xf>
    <xf numFmtId="0" fontId="2" fillId="15" borderId="0" xfId="3" applyFont="1" applyFill="1"/>
    <xf numFmtId="0" fontId="23" fillId="17" borderId="0" xfId="2" applyFont="1" applyFill="1" applyAlignment="1" applyProtection="1">
      <alignment vertical="center"/>
      <protection hidden="1"/>
    </xf>
    <xf numFmtId="0" fontId="2" fillId="17" borderId="0" xfId="3" applyFont="1" applyFill="1"/>
  </cellXfs>
  <cellStyles count="5">
    <cellStyle name="Normal" xfId="0" builtinId="0"/>
    <cellStyle name="Normal 2" xfId="3" xr:uid="{FB710363-363F-4EBB-805B-00F39175EE7E}"/>
    <cellStyle name="Normal_Libro2" xfId="4" xr:uid="{A744AA67-1604-464E-A57C-6F17F3B45E6E}"/>
    <cellStyle name="Normal_plantilla definitiva Campaña fin de Año " xfId="2" xr:uid="{00000000-0005-0000-0000-000002000000}"/>
    <cellStyle name="Porcentaje"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127384</xdr:colOff>
      <xdr:row>0</xdr:row>
      <xdr:rowOff>123912</xdr:rowOff>
    </xdr:from>
    <xdr:to>
      <xdr:col>15</xdr:col>
      <xdr:colOff>769913</xdr:colOff>
      <xdr:row>7</xdr:row>
      <xdr:rowOff>156338</xdr:rowOff>
    </xdr:to>
    <xdr:pic>
      <xdr:nvPicPr>
        <xdr:cNvPr id="7" name="Imagen 6">
          <a:extLst>
            <a:ext uri="{FF2B5EF4-FFF2-40B4-BE49-F238E27FC236}">
              <a16:creationId xmlns:a16="http://schemas.microsoft.com/office/drawing/2014/main" id="{B8FF84C0-9F66-4D4D-95DD-0D6E37815DFF}"/>
            </a:ext>
          </a:extLst>
        </xdr:cNvPr>
        <xdr:cNvPicPr>
          <a:picLocks noChangeAspect="1"/>
        </xdr:cNvPicPr>
      </xdr:nvPicPr>
      <xdr:blipFill>
        <a:blip xmlns:r="http://schemas.openxmlformats.org/officeDocument/2006/relationships" r:embed="rId1"/>
        <a:stretch>
          <a:fillRect/>
        </a:stretch>
      </xdr:blipFill>
      <xdr:spPr>
        <a:xfrm>
          <a:off x="289512" y="123912"/>
          <a:ext cx="11007312" cy="1369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146136</xdr:colOff>
      <xdr:row>0</xdr:row>
      <xdr:rowOff>62631</xdr:rowOff>
    </xdr:from>
    <xdr:to>
      <xdr:col>14</xdr:col>
      <xdr:colOff>309562</xdr:colOff>
      <xdr:row>8</xdr:row>
      <xdr:rowOff>134939</xdr:rowOff>
    </xdr:to>
    <xdr:pic>
      <xdr:nvPicPr>
        <xdr:cNvPr id="3" name="Imagen 2">
          <a:extLst>
            <a:ext uri="{FF2B5EF4-FFF2-40B4-BE49-F238E27FC236}">
              <a16:creationId xmlns:a16="http://schemas.microsoft.com/office/drawing/2014/main" id="{6F80ABEE-D622-437A-BD5D-38D77125AE36}"/>
            </a:ext>
          </a:extLst>
        </xdr:cNvPr>
        <xdr:cNvPicPr>
          <a:picLocks noChangeAspect="1"/>
        </xdr:cNvPicPr>
      </xdr:nvPicPr>
      <xdr:blipFill>
        <a:blip xmlns:r="http://schemas.openxmlformats.org/officeDocument/2006/relationships" r:embed="rId1"/>
        <a:stretch>
          <a:fillRect/>
        </a:stretch>
      </xdr:blipFill>
      <xdr:spPr>
        <a:xfrm>
          <a:off x="146136" y="62631"/>
          <a:ext cx="11760114" cy="15963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222"/>
  <sheetViews>
    <sheetView showGridLines="0" showRowColHeaders="0" tabSelected="1" topLeftCell="A31" zoomScale="70" zoomScaleNormal="70" zoomScaleSheetLayoutView="75" workbookViewId="0">
      <selection activeCell="W21" sqref="W21"/>
    </sheetView>
  </sheetViews>
  <sheetFormatPr baseColWidth="10" defaultColWidth="11.5703125" defaultRowHeight="13.5" x14ac:dyDescent="0.2"/>
  <cols>
    <col min="1" max="1" width="2.42578125" style="2" customWidth="1"/>
    <col min="2" max="2" width="23.42578125" style="2" customWidth="1"/>
    <col min="3" max="3" width="12.140625" style="2" customWidth="1"/>
    <col min="4" max="4" width="13" style="2" customWidth="1"/>
    <col min="5" max="5" width="11.140625" style="2" customWidth="1"/>
    <col min="6" max="6" width="11.85546875" style="2" customWidth="1"/>
    <col min="7" max="7" width="12.140625" style="2" customWidth="1"/>
    <col min="8" max="9" width="11.42578125" style="2" customWidth="1"/>
    <col min="10" max="10" width="11.5703125" style="2" customWidth="1"/>
    <col min="11" max="11" width="11.85546875" style="2" hidden="1" customWidth="1"/>
    <col min="12" max="12" width="11.42578125" style="2" hidden="1" customWidth="1"/>
    <col min="13" max="13" width="6.140625" style="2" customWidth="1"/>
    <col min="14" max="14" width="10.85546875" style="2" customWidth="1"/>
    <col min="15" max="16384" width="11.5703125" style="2"/>
  </cols>
  <sheetData>
    <row r="1" spans="2:15" ht="15" customHeight="1" x14ac:dyDescent="0.2">
      <c r="B1" s="1"/>
      <c r="C1" s="1"/>
      <c r="D1" s="1"/>
      <c r="E1" s="1"/>
      <c r="F1" s="1"/>
      <c r="G1" s="1"/>
      <c r="H1" s="1"/>
      <c r="I1" s="1"/>
      <c r="J1" s="1"/>
      <c r="K1" s="1"/>
      <c r="L1" s="1"/>
      <c r="M1" s="1"/>
    </row>
    <row r="2" spans="2:15" ht="15" customHeight="1" x14ac:dyDescent="0.2">
      <c r="B2" s="1"/>
      <c r="C2" s="1"/>
      <c r="D2" s="1"/>
      <c r="E2" s="1"/>
      <c r="F2" s="1"/>
      <c r="G2" s="1"/>
      <c r="H2" s="1"/>
    </row>
    <row r="3" spans="2:15" ht="15" customHeight="1" x14ac:dyDescent="0.2">
      <c r="B3" s="1"/>
      <c r="C3" s="1"/>
      <c r="D3" s="1"/>
      <c r="E3" s="1"/>
      <c r="F3" s="1"/>
      <c r="G3" s="1"/>
      <c r="H3" s="1"/>
      <c r="N3"/>
    </row>
    <row r="4" spans="2:15" ht="15" customHeight="1" x14ac:dyDescent="0.2">
      <c r="B4" s="1"/>
      <c r="C4" s="1"/>
      <c r="D4" s="1"/>
      <c r="E4" s="1"/>
      <c r="F4" s="1"/>
      <c r="G4" s="1"/>
      <c r="H4" s="1"/>
    </row>
    <row r="5" spans="2:15" ht="15" customHeight="1" x14ac:dyDescent="0.2">
      <c r="B5" s="1"/>
      <c r="C5" s="1"/>
      <c r="D5" s="1"/>
      <c r="E5" s="1"/>
      <c r="F5" s="1"/>
      <c r="G5" s="1"/>
      <c r="H5" s="1"/>
    </row>
    <row r="6" spans="2:15" ht="15" customHeight="1" x14ac:dyDescent="0.2">
      <c r="B6" s="1"/>
      <c r="C6" s="1"/>
      <c r="D6" s="1"/>
      <c r="E6" s="1"/>
      <c r="F6" s="1"/>
      <c r="G6" s="1"/>
      <c r="H6" s="1"/>
      <c r="I6" s="1"/>
      <c r="J6" s="1"/>
      <c r="K6" s="1"/>
      <c r="L6" s="1"/>
      <c r="M6" s="1"/>
    </row>
    <row r="7" spans="2:15" ht="15" customHeight="1" x14ac:dyDescent="0.2">
      <c r="B7" s="1"/>
      <c r="C7" s="1"/>
      <c r="D7" s="1"/>
      <c r="E7" s="1"/>
      <c r="F7" s="1"/>
      <c r="G7" s="1"/>
      <c r="H7" s="1"/>
      <c r="I7" s="1"/>
      <c r="J7" s="1"/>
      <c r="K7" s="1"/>
      <c r="L7" s="1"/>
      <c r="M7" s="1"/>
    </row>
    <row r="8" spans="2:15" ht="15" customHeight="1" x14ac:dyDescent="0.2">
      <c r="B8" s="1"/>
      <c r="C8" s="1"/>
      <c r="D8" s="1"/>
      <c r="E8" s="1"/>
      <c r="F8" s="1"/>
      <c r="G8" s="1"/>
      <c r="H8" s="1"/>
      <c r="I8" s="1"/>
      <c r="J8" s="1"/>
      <c r="K8" s="1"/>
      <c r="L8" s="1"/>
      <c r="M8" s="1"/>
    </row>
    <row r="9" spans="2:15" ht="15" customHeight="1" x14ac:dyDescent="0.2">
      <c r="B9" s="1"/>
      <c r="C9" s="1"/>
      <c r="D9" s="1"/>
      <c r="E9" s="1"/>
      <c r="F9" s="1"/>
      <c r="G9" s="1"/>
      <c r="H9" s="1"/>
      <c r="I9" s="1"/>
      <c r="J9" s="1"/>
      <c r="K9" s="1"/>
      <c r="L9" s="1"/>
      <c r="M9" s="1"/>
    </row>
    <row r="10" spans="2:15" ht="8.4499999999999993" customHeight="1" x14ac:dyDescent="0.2">
      <c r="B10" s="1"/>
      <c r="C10" s="1"/>
      <c r="D10" s="1"/>
      <c r="E10" s="1"/>
      <c r="F10" s="1"/>
      <c r="G10" s="1"/>
      <c r="H10" s="1"/>
      <c r="I10" s="1"/>
      <c r="J10" s="1"/>
      <c r="K10" s="1"/>
      <c r="L10" s="1"/>
      <c r="M10" s="1"/>
    </row>
    <row r="11" spans="2:15" ht="46.35" customHeight="1" x14ac:dyDescent="0.2">
      <c r="B11" s="128" t="s">
        <v>77</v>
      </c>
      <c r="C11" s="128"/>
      <c r="D11" s="128"/>
      <c r="E11" s="128"/>
      <c r="F11" s="128"/>
      <c r="G11" s="128"/>
      <c r="H11" s="128"/>
      <c r="I11" s="128"/>
      <c r="J11" s="128"/>
      <c r="K11" s="128"/>
      <c r="L11" s="128"/>
      <c r="M11" s="128"/>
      <c r="N11" s="128"/>
    </row>
    <row r="12" spans="2:15" ht="12" customHeight="1" x14ac:dyDescent="0.2">
      <c r="B12" s="1"/>
      <c r="C12" s="1"/>
      <c r="D12" s="1"/>
      <c r="E12" s="1"/>
      <c r="F12" s="1"/>
      <c r="G12" s="1"/>
      <c r="H12" s="1"/>
      <c r="I12" s="1"/>
      <c r="J12" s="1"/>
      <c r="K12" s="1"/>
      <c r="L12" s="1"/>
      <c r="M12" s="1"/>
    </row>
    <row r="13" spans="2:15" ht="21" customHeight="1" x14ac:dyDescent="0.2">
      <c r="B13" s="120" t="s">
        <v>72</v>
      </c>
      <c r="C13" s="121"/>
      <c r="D13" s="116">
        <f>+COEFICIENTES!B1</f>
        <v>4.2500000000000003E-2</v>
      </c>
      <c r="E13" s="1"/>
      <c r="F13" s="1"/>
      <c r="G13" s="1"/>
      <c r="H13" s="1"/>
      <c r="M13" s="1"/>
      <c r="N13" s="28"/>
      <c r="O13" s="28"/>
    </row>
    <row r="14" spans="2:15" ht="11.1" customHeight="1" x14ac:dyDescent="0.2">
      <c r="B14" s="1" t="s">
        <v>21</v>
      </c>
      <c r="C14" s="1"/>
      <c r="D14" s="1"/>
      <c r="E14" s="1"/>
      <c r="F14" s="1"/>
      <c r="G14" s="1"/>
      <c r="H14" s="1"/>
      <c r="M14" s="1"/>
      <c r="N14" s="28"/>
      <c r="O14" s="28"/>
    </row>
    <row r="15" spans="2:15" ht="11.1" customHeight="1" x14ac:dyDescent="0.2">
      <c r="B15" s="1"/>
      <c r="C15" s="1"/>
      <c r="D15" s="1"/>
      <c r="E15" s="1"/>
      <c r="F15" s="1"/>
      <c r="G15" s="1"/>
      <c r="H15" s="1"/>
      <c r="M15" s="1"/>
      <c r="N15" s="28"/>
      <c r="O15" s="28"/>
    </row>
    <row r="16" spans="2:15" ht="11.1" customHeight="1" x14ac:dyDescent="0.2">
      <c r="B16" s="1"/>
      <c r="C16" s="1"/>
      <c r="D16" s="1"/>
      <c r="E16" s="1"/>
      <c r="F16" s="1"/>
      <c r="G16" s="1"/>
      <c r="H16" s="1"/>
      <c r="M16" s="1"/>
      <c r="N16" s="28"/>
      <c r="O16" s="28"/>
    </row>
    <row r="17" spans="2:15" ht="10.35" customHeight="1" x14ac:dyDescent="0.2">
      <c r="C17" s="1"/>
      <c r="D17" s="1"/>
      <c r="E17" s="1"/>
      <c r="F17" s="1"/>
      <c r="G17" s="1"/>
      <c r="H17" s="1"/>
      <c r="I17" s="1"/>
      <c r="J17" s="1"/>
      <c r="K17" s="122"/>
      <c r="L17" s="122"/>
      <c r="M17" s="122"/>
      <c r="N17" s="122"/>
      <c r="O17" s="122"/>
    </row>
    <row r="18" spans="2:15" ht="15" customHeight="1" x14ac:dyDescent="0.2">
      <c r="B18" s="1"/>
      <c r="C18" s="1"/>
      <c r="D18" s="123" t="s">
        <v>10</v>
      </c>
      <c r="E18" s="124"/>
      <c r="F18" s="124"/>
      <c r="G18" s="124"/>
      <c r="H18" s="124"/>
      <c r="I18" s="124"/>
      <c r="J18" s="125"/>
      <c r="K18" s="30"/>
      <c r="L18" s="126"/>
      <c r="M18" s="126"/>
      <c r="N18" s="126"/>
      <c r="O18" s="126"/>
    </row>
    <row r="19" spans="2:15" ht="15" customHeight="1" x14ac:dyDescent="0.2">
      <c r="B19" s="1"/>
      <c r="C19" s="1"/>
      <c r="D19" s="7" t="s">
        <v>0</v>
      </c>
      <c r="E19" s="131" t="s">
        <v>11</v>
      </c>
      <c r="F19" s="132"/>
      <c r="G19" s="131" t="s">
        <v>14</v>
      </c>
      <c r="H19" s="132"/>
      <c r="I19" s="131" t="s">
        <v>15</v>
      </c>
      <c r="J19" s="132"/>
      <c r="K19" s="29"/>
      <c r="L19" s="127"/>
      <c r="M19" s="127"/>
      <c r="N19" s="127"/>
      <c r="O19" s="127"/>
    </row>
    <row r="20" spans="2:15" ht="15" customHeight="1" thickBot="1" x14ac:dyDescent="0.25">
      <c r="B20" s="1"/>
      <c r="C20" s="1"/>
      <c r="D20" s="8" t="s">
        <v>12</v>
      </c>
      <c r="E20" s="133">
        <v>5.0000000000000001E-3</v>
      </c>
      <c r="F20" s="134"/>
      <c r="G20" s="133">
        <v>0.01</v>
      </c>
      <c r="H20" s="134"/>
      <c r="I20" s="133">
        <v>0.01</v>
      </c>
      <c r="J20" s="134"/>
      <c r="K20" s="29"/>
      <c r="L20" s="127"/>
      <c r="M20" s="127"/>
      <c r="N20" s="127"/>
      <c r="O20" s="127"/>
    </row>
    <row r="21" spans="2:15" ht="15" customHeight="1" x14ac:dyDescent="0.2">
      <c r="B21" s="1"/>
      <c r="C21" s="1"/>
      <c r="D21" s="29"/>
      <c r="E21" s="68"/>
      <c r="F21" s="68"/>
      <c r="G21" s="68"/>
      <c r="H21" s="68"/>
      <c r="I21" s="68"/>
      <c r="J21" s="68"/>
      <c r="K21" s="29"/>
      <c r="L21" s="65"/>
      <c r="M21" s="65"/>
      <c r="N21" s="65"/>
      <c r="O21" s="65"/>
    </row>
    <row r="22" spans="2:15" ht="15" customHeight="1" thickBot="1" x14ac:dyDescent="0.25">
      <c r="B22" s="1"/>
      <c r="C22" s="1"/>
      <c r="D22" s="1"/>
      <c r="E22" s="1"/>
      <c r="F22" s="1"/>
      <c r="G22" s="1"/>
      <c r="H22" s="1"/>
      <c r="I22" s="1"/>
      <c r="J22" s="1"/>
      <c r="K22" s="37"/>
      <c r="L22" s="37"/>
      <c r="M22" s="37"/>
      <c r="N22" s="37"/>
      <c r="O22" s="37"/>
    </row>
    <row r="23" spans="2:15" ht="15" customHeight="1" thickBot="1" x14ac:dyDescent="0.25">
      <c r="B23" s="129" t="s">
        <v>0</v>
      </c>
      <c r="C23" s="130"/>
      <c r="D23" s="61">
        <v>24</v>
      </c>
      <c r="E23" s="61">
        <v>36</v>
      </c>
      <c r="F23" s="9">
        <v>48</v>
      </c>
      <c r="G23" s="9">
        <v>60</v>
      </c>
      <c r="H23" s="9">
        <v>72</v>
      </c>
      <c r="I23" s="10">
        <v>84</v>
      </c>
      <c r="J23" s="61">
        <v>96</v>
      </c>
      <c r="K23" s="10">
        <v>108</v>
      </c>
      <c r="L23" s="11">
        <v>120</v>
      </c>
      <c r="M23" s="12"/>
      <c r="N23" s="59" t="s">
        <v>22</v>
      </c>
    </row>
    <row r="24" spans="2:15" ht="15" customHeight="1" x14ac:dyDescent="0.2">
      <c r="B24" s="147" t="s">
        <v>1</v>
      </c>
      <c r="C24" s="148"/>
      <c r="D24" s="13">
        <v>7.7499999999999999E-2</v>
      </c>
      <c r="E24" s="13">
        <f>+$D$24</f>
        <v>7.7499999999999999E-2</v>
      </c>
      <c r="F24" s="13">
        <f t="shared" ref="F24:L24" si="0">+$D$24</f>
        <v>7.7499999999999999E-2</v>
      </c>
      <c r="G24" s="13">
        <f t="shared" si="0"/>
        <v>7.7499999999999999E-2</v>
      </c>
      <c r="H24" s="13">
        <f t="shared" si="0"/>
        <v>7.7499999999999999E-2</v>
      </c>
      <c r="I24" s="13">
        <f t="shared" si="0"/>
        <v>7.7499999999999999E-2</v>
      </c>
      <c r="J24" s="13">
        <f t="shared" si="0"/>
        <v>7.7499999999999999E-2</v>
      </c>
      <c r="K24" s="13">
        <f t="shared" si="0"/>
        <v>7.7499999999999999E-2</v>
      </c>
      <c r="L24" s="13">
        <f t="shared" si="0"/>
        <v>7.7499999999999999E-2</v>
      </c>
      <c r="M24" s="12"/>
      <c r="N24" s="60">
        <v>734</v>
      </c>
    </row>
    <row r="25" spans="2:15" ht="15" customHeight="1" x14ac:dyDescent="0.2">
      <c r="B25" s="135" t="s">
        <v>13</v>
      </c>
      <c r="C25" s="136"/>
      <c r="D25" s="13">
        <v>0</v>
      </c>
      <c r="E25" s="13">
        <v>0</v>
      </c>
      <c r="F25" s="13">
        <v>5.0000000000000001E-3</v>
      </c>
      <c r="G25" s="13">
        <v>1.4999999999999999E-2</v>
      </c>
      <c r="H25" s="13">
        <v>1.4999999999999999E-2</v>
      </c>
      <c r="I25" s="13">
        <v>1.4999999999999999E-2</v>
      </c>
      <c r="J25" s="13">
        <v>1.4999999999999999E-2</v>
      </c>
      <c r="K25" s="13">
        <v>0.05</v>
      </c>
      <c r="L25" s="14">
        <v>0.05</v>
      </c>
      <c r="M25" s="12"/>
      <c r="N25" s="59" t="s">
        <v>23</v>
      </c>
    </row>
    <row r="26" spans="2:15" ht="15" customHeight="1" x14ac:dyDescent="0.2">
      <c r="B26" s="135" t="s">
        <v>26</v>
      </c>
      <c r="C26" s="136"/>
      <c r="D26" s="13">
        <f>IF((+D25+COEFICIENTES!$P$6)&lt;0,0,(D25+COEFICIENTES!$P$6))</f>
        <v>1.2500000000000001E-2</v>
      </c>
      <c r="E26" s="13">
        <f>IF((+E25+COEFICIENTES!$P$6)&lt;0,0,(E25+COEFICIENTES!$P$6))</f>
        <v>1.2500000000000001E-2</v>
      </c>
      <c r="F26" s="13">
        <f>IF((+F25+COEFICIENTES!$P$6)&lt;0,0,(F25+COEFICIENTES!$P$6))</f>
        <v>1.7500000000000002E-2</v>
      </c>
      <c r="G26" s="13">
        <f>IF((+G25+COEFICIENTES!$Q$6)&lt;0,0,(G25+COEFICIENTES!$Q$6))</f>
        <v>0.03</v>
      </c>
      <c r="H26" s="13">
        <f>IF((+H25+COEFICIENTES!$R$6)&lt;0,0,(H25+COEFICIENTES!$R$6))</f>
        <v>0.03</v>
      </c>
      <c r="I26" s="13">
        <f>IF((+I25+COEFICIENTES!$R$6)&lt;0,0,(I25+COEFICIENTES!$R$6))</f>
        <v>0.03</v>
      </c>
      <c r="J26" s="13">
        <f>IF((+J25+COEFICIENTES!$S$6)&lt;0,0,(J25+COEFICIENTES!$S$6))</f>
        <v>2.2499999999999999E-2</v>
      </c>
      <c r="K26" s="13">
        <f>IF((+K25+COEFICIENTES!$S$6)&lt;0,0,(K25+COEFICIENTES!$S$6))</f>
        <v>5.7500000000000002E-2</v>
      </c>
      <c r="L26" s="14">
        <f>IF((+L25+COEFICIENTES!$S$6)&lt;0,0,(L25+COEFICIENTES!$S$6))</f>
        <v>5.7500000000000002E-2</v>
      </c>
      <c r="M26" s="12"/>
      <c r="N26" s="60">
        <v>734</v>
      </c>
    </row>
    <row r="27" spans="2:15" ht="15.75" x14ac:dyDescent="0.2">
      <c r="B27" s="135" t="s">
        <v>27</v>
      </c>
      <c r="C27" s="136"/>
      <c r="D27" s="13">
        <f>IF((+D25+COEFICIENTES!$P$4+COEFICIENTES!$P$6)&lt;0,0,(+D25+COEFICIENTES!$P$4+COEFICIENTES!$P$6))</f>
        <v>0</v>
      </c>
      <c r="E27" s="13">
        <f>IF((+E25+COEFICIENTES!$P$4+COEFICIENTES!$P$6)&lt;0,0,(+E25+COEFICIENTES!$P$4+COEFICIENTES!$P$6))</f>
        <v>0</v>
      </c>
      <c r="F27" s="13">
        <f>IF((+F25+COEFICIENTES!$P$4+COEFICIENTES!$P$6)&lt;0,0,(+F25+COEFICIENTES!$P$4+COEFICIENTES!$P$6))</f>
        <v>0</v>
      </c>
      <c r="G27" s="13">
        <f>IF((+G25+COEFICIENTES!$Q$4+COEFICIENTES!$Q$6)&lt;0,0,(+G25+COEFICIENTES!$Q$4+COEFICIENTES!$Q$6))</f>
        <v>0</v>
      </c>
      <c r="H27" s="13">
        <f>IF((+H25+COEFICIENTES!$R$4+COEFICIENTES!$R$6)&lt;0,0,(+H25+COEFICIENTES!$R$4+COEFICIENTES!$R$6))</f>
        <v>0</v>
      </c>
      <c r="I27" s="13">
        <f>IF((+I25+COEFICIENTES!$R$4+COEFICIENTES!$R$6)&lt;0,0,(+I25+COEFICIENTES!$R$4+COEFICIENTES!$R$6))</f>
        <v>0</v>
      </c>
      <c r="J27" s="13">
        <f>IF((+J25+COEFICIENTES!$S$4+COEFICIENTES!$S$6)&lt;0,0,(+J25+COEFICIENTES!$S$4+COEFICIENTES!$S$6))</f>
        <v>0</v>
      </c>
      <c r="K27" s="13">
        <f>IF((+K25+COEFICIENTES!$S$4+COEFICIENTES!$S$6)&lt;0,0,(+K25+COEFICIENTES!$S$4+COEFICIENTES!$S$6))</f>
        <v>2.2499999999999999E-2</v>
      </c>
      <c r="L27" s="14">
        <f>IF((+L25+COEFICIENTES!$S$4+COEFICIENTES!$S$6)&lt;0,0,(+L25+COEFICIENTES!$S$4+COEFICIENTES!$S$6))</f>
        <v>2.2499999999999999E-2</v>
      </c>
      <c r="M27" s="12"/>
      <c r="N27" s="59" t="s">
        <v>24</v>
      </c>
    </row>
    <row r="28" spans="2:15" ht="15.75" x14ac:dyDescent="0.2">
      <c r="B28" s="135" t="s">
        <v>16</v>
      </c>
      <c r="C28" s="136"/>
      <c r="D28" s="13">
        <f>IF((+D25+COEFICIENTES!$P$4)&lt;0,0,(+D25+COEFICIENTES!$P$4))</f>
        <v>0</v>
      </c>
      <c r="E28" s="13">
        <f>IF((+E25+COEFICIENTES!$P$4)&lt;0,0,(+E25+COEFICIENTES!$P$4))</f>
        <v>0</v>
      </c>
      <c r="F28" s="13">
        <f>IF((+F25+COEFICIENTES!$P$4)&lt;0,0,(+F25+COEFICIENTES!$P$4))</f>
        <v>0</v>
      </c>
      <c r="G28" s="13">
        <f>IF((+G25+COEFICIENTES!$Q$4)&lt;0,0,(+G25+COEFICIENTES!$Q$4))</f>
        <v>0</v>
      </c>
      <c r="H28" s="13">
        <f>IF((+H25+COEFICIENTES!$R$4)&lt;0,0,(+H25+COEFICIENTES!$R$4))</f>
        <v>0</v>
      </c>
      <c r="I28" s="13">
        <f>IF((+I25+COEFICIENTES!$R$4)&lt;0,0,(+I25+COEFICIENTES!$R$4))</f>
        <v>0</v>
      </c>
      <c r="J28" s="13">
        <f>IF((+J25+COEFICIENTES!$S$4)&lt;0,0,(+J25+COEFICIENTES!$S$4))</f>
        <v>0</v>
      </c>
      <c r="K28" s="13">
        <f>IF((+K25+COEFICIENTES!$S$4)&lt;0,0,(+K25+COEFICIENTES!$S$4))</f>
        <v>1.4999999999999999E-2</v>
      </c>
      <c r="L28" s="14">
        <f>IF((+L25+COEFICIENTES!$S$4)&lt;0,0,(+L25+COEFICIENTES!$S$4))</f>
        <v>1.4999999999999999E-2</v>
      </c>
      <c r="M28" s="12"/>
      <c r="N28" s="60">
        <v>9857</v>
      </c>
    </row>
    <row r="29" spans="2:15" ht="12" customHeight="1" x14ac:dyDescent="0.2">
      <c r="B29" s="149" t="s">
        <v>2</v>
      </c>
      <c r="C29" s="150"/>
      <c r="D29" s="15"/>
      <c r="E29" s="15"/>
      <c r="F29" s="13"/>
      <c r="G29" s="13"/>
      <c r="H29" s="13"/>
      <c r="I29" s="15"/>
      <c r="J29" s="16"/>
      <c r="K29" s="15"/>
      <c r="L29" s="17"/>
      <c r="M29" s="12"/>
    </row>
    <row r="30" spans="2:15" ht="16.350000000000001" customHeight="1" x14ac:dyDescent="0.2">
      <c r="B30" s="139" t="s">
        <v>7</v>
      </c>
      <c r="C30" s="140"/>
      <c r="D30" s="19">
        <f>PMT(D24/12,D23,-(1+COEFICIENTES!E$7+((1+COEFICIENTES!E$7)*COEFICIENTES!$B$1)))</f>
        <v>4.8503523967450765E-2</v>
      </c>
      <c r="E30" s="19">
        <f>PMT(E24/12,E23,-(1+COEFICIENTES!F$7+((1+COEFICIENTES!F$7)*COEFICIENTES!$B$1)))</f>
        <v>3.3661976994867775E-2</v>
      </c>
      <c r="F30" s="19">
        <f>PMT(F24/12,F23,-(1+COEFICIENTES!G$7+((1+COEFICIENTES!G$7)*COEFICIENTES!$B$1)))</f>
        <v>2.6515164364424793E-2</v>
      </c>
      <c r="G30" s="19">
        <f>PMT(G24/12,G23,-(1+COEFICIENTES!H$7+((1+COEFICIENTES!H$7)*COEFICIENTES!$B$1)))</f>
        <v>2.2338578444802137E-2</v>
      </c>
      <c r="H30" s="19">
        <f>PMT(H24/12,H23,-(1+COEFICIENTES!I$7+((1+COEFICIENTES!I$7)*COEFICIENTES!$B$1)))</f>
        <v>1.9454527914292006E-2</v>
      </c>
      <c r="I30" s="20">
        <f>PMT(I24/12,I23,-(1+COEFICIENTES!J$7+((1+COEFICIENTES!J$7)*COEFICIENTES!$B$1)))</f>
        <v>1.7516215947425043E-2</v>
      </c>
      <c r="J30" s="21">
        <f>PMT(J24/12,J23,-(1+COEFICIENTES!K$7+((1+COEFICIENTES!K$7)*COEFICIENTES!$B$1)))</f>
        <v>1.6092363723717858E-2</v>
      </c>
      <c r="K30" s="22">
        <f>PMT(K24/12,K23,-(1+COEFICIENTES!L$7+((1+COEFICIENTES!L$7)*COEFICIENTES!$B$1)))</f>
        <v>1.4940977839832214E-2</v>
      </c>
      <c r="L30" s="20">
        <f>PMT(L24/12,L23,-(1+COEFICIENTES!M$7+((1+COEFICIENTES!M$7)*COEFICIENTES!$B$1)))</f>
        <v>1.4155736471120079E-2</v>
      </c>
      <c r="M30" s="12"/>
    </row>
    <row r="31" spans="2:15" ht="12" customHeight="1" x14ac:dyDescent="0.2">
      <c r="B31" s="141" t="s">
        <v>28</v>
      </c>
      <c r="C31" s="142"/>
      <c r="D31" s="23">
        <f>PMT(D24/12,D23,-(1+COEFICIENTES!E$8+((1+COEFICIENTES!E$8)*COEFICIENTES!$B$1)))</f>
        <v>4.943931544975598E-2</v>
      </c>
      <c r="E31" s="24">
        <f>PMT(E24/12,E23,-(1+COEFICIENTES!F$8+((1+COEFICIENTES!F$8)*COEFICIENTES!$B$1)))</f>
        <v>3.4668790860482697E-2</v>
      </c>
      <c r="F31" s="24">
        <f>PMT(F24/12,F23,-(1+COEFICIENTES!G$8+((1+COEFICIENTES!G$8)*COEFICIENTES!$B$1)))</f>
        <v>2.7637392244555952E-2</v>
      </c>
      <c r="G31" s="24">
        <f>PMT(G24/12,G23,-(1+COEFICIENTES!H$8+((1+COEFICIENTES!H$8)*COEFICIENTES!$B$1)))</f>
        <v>2.3603370742214511E-2</v>
      </c>
      <c r="H31" s="24">
        <f>PMT(H24/12,H23,-(1+COEFICIENTES!I$8+((1+COEFICIENTES!I$8)*COEFICIENTES!$B$1)))</f>
        <v>2.0802525735167349E-2</v>
      </c>
      <c r="I31" s="25">
        <f>PMT(I24/12,I23,-(1+COEFICIENTES!J$8+((1+COEFICIENTES!J$8)*COEFICIENTES!$B$1)))</f>
        <v>1.9038741209385309E-2</v>
      </c>
      <c r="J31" s="26">
        <f>PMT(J24/12,J23,-(1+COEFICIENTES!K$8+((1+COEFICIENTES!K$8)*COEFICIENTES!$B$1)))</f>
        <v>1.7816148591926512E-2</v>
      </c>
      <c r="K31" s="27">
        <f>PMT(K24/12,K23,-(1+COEFICIENTES!L$8+((1+COEFICIENTES!L$8)*COEFICIENTES!$B$1)))</f>
        <v>1.7248417693409374E-2</v>
      </c>
      <c r="L31" s="25">
        <f>PMT(L24/12,L23,-(1+COEFICIENTES!M$8+((1+COEFICIENTES!M$8)*COEFICIENTES!$B$1)))</f>
        <v>1.6673031298240586E-2</v>
      </c>
      <c r="M31" s="12"/>
    </row>
    <row r="32" spans="2:15" ht="15.6" customHeight="1" x14ac:dyDescent="0.2">
      <c r="B32" s="143" t="s">
        <v>29</v>
      </c>
      <c r="C32" s="144"/>
      <c r="D32" s="43">
        <f>PMT(D24/12,D23,-(1+COEFICIENTES!E$9+((1+COEFICIENTES!E$9)*COEFICIENTES!$B$1)))</f>
        <v>4.7912202271415481E-2</v>
      </c>
      <c r="E32" s="44">
        <f>PMT(E24/12,E23,-(1+COEFICIENTES!F$9+((1+COEFICIENTES!F$9)*COEFICIENTES!$B$1)))</f>
        <v>3.3491029906664992E-2</v>
      </c>
      <c r="F32" s="44">
        <f>PMT(F24/12,F23,-(1+COEFICIENTES!G$9+((1+COEFICIENTES!G$9)*COEFICIENTES!$B$1)))</f>
        <v>2.6354275032147285E-2</v>
      </c>
      <c r="G32" s="44">
        <f>PMT(G24/12,G23,-(1+COEFICIENTES!H$9+((1+COEFICIENTES!H$9)*COEFICIENTES!$B$1)))</f>
        <v>2.2134788331702227E-2</v>
      </c>
      <c r="H32" s="44">
        <f>PMT(H24/12,H23,-(1+COEFICIENTES!I$9+((1+COEFICIENTES!I$9)*COEFICIENTES!$B$1)))</f>
        <v>1.9326260565899794E-2</v>
      </c>
      <c r="I32" s="45">
        <f>PMT(I24/12,I23,-(1+COEFICIENTES!J$9+((1+COEFICIENTES!J$9)*COEFICIENTES!$B$1)))</f>
        <v>1.7408564324079775E-2</v>
      </c>
      <c r="J32" s="43">
        <f>PMT(J24/12,J23,-(1+COEFICIENTES!K$9+((1+COEFICIENTES!K$9)*COEFICIENTES!$B$1)))</f>
        <v>1.6023050272257019E-2</v>
      </c>
      <c r="K32" s="46">
        <f>PMT(K24/12,K23,-(1+COEFICIENTES!L$9+((1+COEFICIENTES!L$9)*COEFICIENTES!$B$1)))</f>
        <v>1.5292326147429206E-2</v>
      </c>
      <c r="L32" s="45">
        <f>PMT(L24/12,L23,-(1+COEFICIENTES!M$9+((1+COEFICIENTES!M$9)*COEFICIENTES!$B$1)))</f>
        <v>1.4458837980918128E-2</v>
      </c>
      <c r="M32" s="12"/>
    </row>
    <row r="33" spans="2:14" ht="18" customHeight="1" thickBot="1" x14ac:dyDescent="0.25">
      <c r="B33" s="145" t="s">
        <v>17</v>
      </c>
      <c r="C33" s="146"/>
      <c r="D33" s="38">
        <f>PMT(D24/12,D23,-(1+COEFICIENTES!E$11+((1+COEFICIENTES!E$11)*COEFICIENTES!$B$1)))</f>
        <v>4.7030674084856068E-2</v>
      </c>
      <c r="E33" s="39">
        <f>PMT(E24/12,E23,-(1+COEFICIENTES!F$11+((1+COEFICIENTES!F$11)*COEFICIENTES!$B$1)))</f>
        <v>3.2548063098198909E-2</v>
      </c>
      <c r="F33" s="39">
        <f>PMT(F24/12,F23,-(1+COEFICIENTES!G$11+((1+COEFICIENTES!G$11)*COEFICIENTES!$B$1)))</f>
        <v>2.5328310934258483E-2</v>
      </c>
      <c r="G33" s="39">
        <f>PMT(G24/12,G23,-(1+COEFICIENTES!H$11+((1+COEFICIENTES!H$11)*COEFICIENTES!$B$1)))</f>
        <v>2.1013630540416488E-2</v>
      </c>
      <c r="H33" s="39">
        <f>PMT(H24/12,H23,-(1+COEFICIENTES!I$11+((1+COEFICIENTES!I$11)*COEFICIENTES!$B$1)))</f>
        <v>1.815140958162768E-2</v>
      </c>
      <c r="I33" s="40">
        <f>PMT(I24/12,I23,-(1+COEFICIENTES!J$11+((1+COEFICIENTES!J$11)*COEFICIENTES!$B$1)))</f>
        <v>1.6119085917312641E-2</v>
      </c>
      <c r="J33" s="41">
        <f>PMT(J24/12,J23,-(1+COEFICIENTES!K$11+((1+COEFICIENTES!K$11)*COEFICIENTES!$B$1)))</f>
        <v>1.4605366520015432E-2</v>
      </c>
      <c r="K33" s="42">
        <f>PMT(K24/12,K23,-(1+COEFICIENTES!L$11+((1+COEFICIENTES!L$11)*COEFICIENTES!$B$1)))</f>
        <v>1.3437300490136981E-2</v>
      </c>
      <c r="L33" s="40">
        <f>PMT(L24/12,L23,-(1+COEFICIENTES!M$11+((1+COEFICIENTES!M$11)*COEFICIENTES!$B$1)))</f>
        <v>1.2511108297323712E-2</v>
      </c>
      <c r="M33" s="12"/>
    </row>
    <row r="34" spans="2:14" ht="12" customHeight="1" x14ac:dyDescent="0.2">
      <c r="B34" s="4"/>
      <c r="C34" s="4"/>
      <c r="D34" s="18"/>
      <c r="E34" s="18"/>
      <c r="F34" s="18"/>
      <c r="G34" s="18"/>
      <c r="H34" s="18"/>
      <c r="I34" s="18"/>
      <c r="J34" s="18"/>
      <c r="K34" s="18"/>
      <c r="L34" s="18"/>
      <c r="M34" s="12"/>
    </row>
    <row r="35" spans="2:14" ht="12" customHeight="1" x14ac:dyDescent="0.2">
      <c r="B35" s="4"/>
      <c r="C35" s="4"/>
      <c r="D35" s="18"/>
      <c r="E35" s="18"/>
      <c r="F35" s="18"/>
      <c r="G35" s="18"/>
      <c r="H35" s="18"/>
      <c r="I35" s="18"/>
      <c r="J35" s="18"/>
      <c r="K35" s="18"/>
      <c r="L35" s="18"/>
      <c r="M35" s="12"/>
    </row>
    <row r="36" spans="2:14" ht="12" customHeight="1" thickBot="1" x14ac:dyDescent="0.25">
      <c r="B36" s="4"/>
      <c r="C36" s="4"/>
      <c r="D36" s="18"/>
      <c r="E36" s="18"/>
      <c r="F36" s="18"/>
      <c r="G36" s="18"/>
      <c r="H36" s="18"/>
      <c r="I36" s="18"/>
      <c r="J36" s="18"/>
      <c r="K36" s="18"/>
      <c r="L36" s="18"/>
      <c r="M36" s="12"/>
    </row>
    <row r="37" spans="2:14" ht="12" customHeight="1" thickBot="1" x14ac:dyDescent="0.25">
      <c r="B37" s="129" t="s">
        <v>0</v>
      </c>
      <c r="C37" s="130"/>
      <c r="D37" s="61">
        <v>24</v>
      </c>
      <c r="E37" s="61">
        <v>36</v>
      </c>
      <c r="F37" s="9">
        <v>48</v>
      </c>
      <c r="G37" s="9">
        <v>60</v>
      </c>
      <c r="H37" s="9">
        <v>72</v>
      </c>
      <c r="I37" s="10">
        <v>84</v>
      </c>
      <c r="J37" s="61">
        <v>96</v>
      </c>
      <c r="K37" s="10">
        <v>108</v>
      </c>
      <c r="L37" s="11">
        <v>120</v>
      </c>
      <c r="M37" s="12"/>
      <c r="N37" s="59" t="s">
        <v>22</v>
      </c>
    </row>
    <row r="38" spans="2:14" ht="15" customHeight="1" x14ac:dyDescent="0.2">
      <c r="B38" s="147" t="s">
        <v>1</v>
      </c>
      <c r="C38" s="148"/>
      <c r="D38" s="13">
        <v>8.7499999999999994E-2</v>
      </c>
      <c r="E38" s="13">
        <f>+$D$38</f>
        <v>8.7499999999999994E-2</v>
      </c>
      <c r="F38" s="13">
        <f t="shared" ref="F38:L38" si="1">+$D$38</f>
        <v>8.7499999999999994E-2</v>
      </c>
      <c r="G38" s="13">
        <f t="shared" si="1"/>
        <v>8.7499999999999994E-2</v>
      </c>
      <c r="H38" s="13">
        <f t="shared" si="1"/>
        <v>8.7499999999999994E-2</v>
      </c>
      <c r="I38" s="13">
        <f t="shared" si="1"/>
        <v>8.7499999999999994E-2</v>
      </c>
      <c r="J38" s="13">
        <f t="shared" si="1"/>
        <v>8.7499999999999994E-2</v>
      </c>
      <c r="K38" s="13">
        <f t="shared" si="1"/>
        <v>8.7499999999999994E-2</v>
      </c>
      <c r="L38" s="13">
        <f t="shared" si="1"/>
        <v>8.7499999999999994E-2</v>
      </c>
      <c r="M38" s="12"/>
      <c r="N38" s="60">
        <v>735</v>
      </c>
    </row>
    <row r="39" spans="2:14" ht="15" customHeight="1" x14ac:dyDescent="0.2">
      <c r="B39" s="135" t="s">
        <v>13</v>
      </c>
      <c r="C39" s="136"/>
      <c r="D39" s="13">
        <v>0.01</v>
      </c>
      <c r="E39" s="13">
        <v>0.01</v>
      </c>
      <c r="F39" s="13">
        <v>1.4999999999999999E-2</v>
      </c>
      <c r="G39" s="13">
        <v>2.5000000000000001E-2</v>
      </c>
      <c r="H39" s="13">
        <v>2.5000000000000001E-2</v>
      </c>
      <c r="I39" s="13">
        <v>2.5000000000000001E-2</v>
      </c>
      <c r="J39" s="13">
        <v>2.5000000000000001E-2</v>
      </c>
      <c r="K39" s="13">
        <v>6.5000000000000002E-2</v>
      </c>
      <c r="L39" s="14">
        <v>6.5000000000000002E-2</v>
      </c>
      <c r="M39" s="12"/>
      <c r="N39" s="59" t="s">
        <v>23</v>
      </c>
    </row>
    <row r="40" spans="2:14" ht="15" customHeight="1" x14ac:dyDescent="0.2">
      <c r="B40" s="135" t="s">
        <v>26</v>
      </c>
      <c r="C40" s="136"/>
      <c r="D40" s="13">
        <f>IF((+D39+COEFICIENTES!$P$6)&lt;0,0,(D39+COEFICIENTES!$P$6))</f>
        <v>2.2499999999999999E-2</v>
      </c>
      <c r="E40" s="13">
        <f>IF((+E39+COEFICIENTES!$P$6)&lt;0,0,(E39+COEFICIENTES!$P$6))</f>
        <v>2.2499999999999999E-2</v>
      </c>
      <c r="F40" s="13">
        <f>IF((+F39+COEFICIENTES!$P$6)&lt;0,0,(F39+COEFICIENTES!$P$6))</f>
        <v>2.75E-2</v>
      </c>
      <c r="G40" s="13">
        <f>IF((+G39+COEFICIENTES!$Q$6)&lt;0,0,(G39+COEFICIENTES!$Q$6))</f>
        <v>0.04</v>
      </c>
      <c r="H40" s="13">
        <f>IF((+H39+COEFICIENTES!$R$6)&lt;0,0,(H39+COEFICIENTES!$R$6))</f>
        <v>0.04</v>
      </c>
      <c r="I40" s="13">
        <f>IF((+I39+COEFICIENTES!$R$6)&lt;0,0,(I39+COEFICIENTES!$R$6))</f>
        <v>0.04</v>
      </c>
      <c r="J40" s="13">
        <f>IF((+J39+COEFICIENTES!$S$6)&lt;0,0,(J39+COEFICIENTES!$S$6))</f>
        <v>3.2500000000000001E-2</v>
      </c>
      <c r="K40" s="13">
        <f>IF((+K39+COEFICIENTES!$S$6)&lt;0,0,(K39+COEFICIENTES!$S$6))</f>
        <v>7.2500000000000009E-2</v>
      </c>
      <c r="L40" s="14">
        <f>IF((+L39+COEFICIENTES!$S$6)&lt;0,0,(L39+COEFICIENTES!$S$6))</f>
        <v>7.2500000000000009E-2</v>
      </c>
      <c r="M40" s="12"/>
      <c r="N40" s="60">
        <v>735</v>
      </c>
    </row>
    <row r="41" spans="2:14" ht="15" customHeight="1" x14ac:dyDescent="0.2">
      <c r="B41" s="135" t="s">
        <v>27</v>
      </c>
      <c r="C41" s="136"/>
      <c r="D41" s="13">
        <f>IF((+D39+COEFICIENTES!$P$4+COEFICIENTES!$P$6)&lt;0,0,(+D39+COEFICIENTES!$P$4+COEFICIENTES!$P$6))</f>
        <v>2.5000000000000005E-3</v>
      </c>
      <c r="E41" s="13">
        <f>IF((+E39+COEFICIENTES!$P$4+COEFICIENTES!$P$6)&lt;0,0,(+E39+COEFICIENTES!$P$4+COEFICIENTES!$P$6))</f>
        <v>2.5000000000000005E-3</v>
      </c>
      <c r="F41" s="13">
        <f>IF((+F39+COEFICIENTES!$P$4+COEFICIENTES!$P$6)&lt;0,0,(+F39+COEFICIENTES!$P$4+COEFICIENTES!$P$6))</f>
        <v>7.4999999999999997E-3</v>
      </c>
      <c r="G41" s="13">
        <f>IF((+G39+COEFICIENTES!$Q$4+COEFICIENTES!$Q$6)&lt;0,0,(+G39+COEFICIENTES!$Q$4+COEFICIENTES!$Q$6))</f>
        <v>1.0000000000000002E-2</v>
      </c>
      <c r="H41" s="13">
        <f>IF((+H39+COEFICIENTES!$R$4+COEFICIENTES!$R$6)&lt;0,0,(+H39+COEFICIENTES!$R$4+COEFICIENTES!$R$6))</f>
        <v>4.9999999999999975E-3</v>
      </c>
      <c r="I41" s="13">
        <f>IF((+I39+COEFICIENTES!$R$4+COEFICIENTES!$R$6)&lt;0,0,(+I39+COEFICIENTES!$R$4+COEFICIENTES!$R$6))</f>
        <v>4.9999999999999975E-3</v>
      </c>
      <c r="J41" s="13">
        <f>IF((+J39+COEFICIENTES!$S$4+COEFICIENTES!$S$6)&lt;0,0,(+J39+COEFICIENTES!$S$4+COEFICIENTES!$S$6))</f>
        <v>0</v>
      </c>
      <c r="K41" s="13">
        <f>IF((+K39+COEFICIENTES!$S$4+COEFICIENTES!$S$6)&lt;0,0,(+K39+COEFICIENTES!$S$4+COEFICIENTES!$S$6))</f>
        <v>3.7499999999999999E-2</v>
      </c>
      <c r="L41" s="14">
        <f>IF((+L39+COEFICIENTES!$S$4+COEFICIENTES!$S$6)&lt;0,0,(+L39+COEFICIENTES!$S$4+COEFICIENTES!$S$6))</f>
        <v>3.7499999999999999E-2</v>
      </c>
      <c r="M41" s="12"/>
      <c r="N41" s="59" t="s">
        <v>24</v>
      </c>
    </row>
    <row r="42" spans="2:14" ht="13.5" customHeight="1" x14ac:dyDescent="0.2">
      <c r="B42" s="135" t="s">
        <v>16</v>
      </c>
      <c r="C42" s="136"/>
      <c r="D42" s="13">
        <f>IF((+D39+COEFICIENTES!$P$4)&lt;0,0,(+D39+COEFICIENTES!$P$4))</f>
        <v>0</v>
      </c>
      <c r="E42" s="13">
        <f>IF((+E39+COEFICIENTES!$P$4)&lt;0,0,(+E39+COEFICIENTES!$P$4))</f>
        <v>0</v>
      </c>
      <c r="F42" s="13">
        <f>IF((+F39+COEFICIENTES!$P$4)&lt;0,0,(+F39+COEFICIENTES!$P$4))</f>
        <v>0</v>
      </c>
      <c r="G42" s="13">
        <f>IF((+G39+COEFICIENTES!$Q$4)&lt;0,0,(+G39+COEFICIENTES!$Q$4))</f>
        <v>0</v>
      </c>
      <c r="H42" s="13">
        <f>IF((+H39+COEFICIENTES!$R$4)&lt;0,0,(+H39+COEFICIENTES!$R$4))</f>
        <v>0</v>
      </c>
      <c r="I42" s="13">
        <f>IF((+I39+COEFICIENTES!$R$4)&lt;0,0,(+I39+COEFICIENTES!$R$4))</f>
        <v>0</v>
      </c>
      <c r="J42" s="13">
        <f>IF((+J39+COEFICIENTES!$S$4)&lt;0,0,(+J39+COEFICIENTES!$S$4))</f>
        <v>0</v>
      </c>
      <c r="K42" s="13">
        <f>IF((+K39+COEFICIENTES!$S$4)&lt;0,0,(+K39+COEFICIENTES!$S$4))</f>
        <v>0.03</v>
      </c>
      <c r="L42" s="14">
        <f>IF((+L39+COEFICIENTES!$S$4)&lt;0,0,(+L39+COEFICIENTES!$S$4))</f>
        <v>0.03</v>
      </c>
      <c r="M42" s="12"/>
      <c r="N42" s="60">
        <v>9858</v>
      </c>
    </row>
    <row r="43" spans="2:14" ht="15" customHeight="1" x14ac:dyDescent="0.2">
      <c r="B43" s="137" t="s">
        <v>2</v>
      </c>
      <c r="C43" s="138"/>
      <c r="D43" s="15"/>
      <c r="E43" s="15"/>
      <c r="F43" s="13"/>
      <c r="G43" s="13"/>
      <c r="H43" s="13"/>
      <c r="I43" s="15"/>
      <c r="J43" s="16"/>
      <c r="K43" s="15"/>
      <c r="L43" s="17"/>
      <c r="M43" s="12"/>
    </row>
    <row r="44" spans="2:14" ht="15" customHeight="1" x14ac:dyDescent="0.2">
      <c r="B44" s="139" t="s">
        <v>7</v>
      </c>
      <c r="C44" s="140"/>
      <c r="D44" s="19">
        <f>PMT(D38/12,D37,-(1+COEFICIENTES!E$7+((1+COEFICIENTES!E$7)*COEFICIENTES!$B$1)))</f>
        <v>4.8994615647784207E-2</v>
      </c>
      <c r="E44" s="19">
        <f>PMT(E38/12,E37,-(1+COEFICIENTES!F$7+((1+COEFICIENTES!F$7)*COEFICIENTES!$B$1)))</f>
        <v>3.4160465745847086E-2</v>
      </c>
      <c r="F44" s="19">
        <f>PMT(F38/12,F37,-(1+COEFICIENTES!G$7+((1+COEFICIENTES!G$7)*COEFICIENTES!$B$1)))</f>
        <v>2.7028929922004962E-2</v>
      </c>
      <c r="G44" s="19">
        <f>PMT(G38/12,G37,-(1+COEFICIENTES!H$7+((1+COEFICIENTES!H$7)*COEFICIENTES!$B$1)))</f>
        <v>2.2870832079966739E-2</v>
      </c>
      <c r="H44" s="19">
        <f>PMT(H38/12,H37,-(1+COEFICIENTES!I$7+((1+COEFICIENTES!I$7)*COEFICIENTES!$B$1)))</f>
        <v>2.0002345655707684E-2</v>
      </c>
      <c r="I44" s="20">
        <f>PMT(I38/12,I37,-(1+COEFICIENTES!J$7+((1+COEFICIENTES!J$7)*COEFICIENTES!$B$1)))</f>
        <v>1.8083256616454105E-2</v>
      </c>
      <c r="J44" s="21">
        <f>PMT(J38/12,J37,-(1+COEFICIENTES!K$7+((1+COEFICIENTES!K$7)*COEFICIENTES!$B$1)))</f>
        <v>1.6679197304135373E-2</v>
      </c>
      <c r="K44" s="22">
        <f>PMT(K38/12,K37,-(1+COEFICIENTES!L$7+((1+COEFICIENTES!L$7)*COEFICIENTES!$B$1)))</f>
        <v>1.5545213165544251E-2</v>
      </c>
      <c r="L44" s="20">
        <f>PMT(L38/12,L37,-(1+COEFICIENTES!M$7+((1+COEFICIENTES!M$7)*COEFICIENTES!$B$1)))</f>
        <v>1.4782794116537955E-2</v>
      </c>
      <c r="M44" s="12"/>
    </row>
    <row r="45" spans="2:14" ht="15" customHeight="1" x14ac:dyDescent="0.2">
      <c r="B45" s="141" t="s">
        <v>28</v>
      </c>
      <c r="C45" s="142"/>
      <c r="D45" s="23">
        <f>PMT(D38/12,D37,-(1+COEFICIENTES!E$8+((1+COEFICIENTES!E$8)*COEFICIENTES!$B$1)))</f>
        <v>4.9939881893444671E-2</v>
      </c>
      <c r="E45" s="24">
        <f>PMT(E38/12,E37,-(1+COEFICIENTES!F$8+((1+COEFICIENTES!F$8)*COEFICIENTES!$B$1)))</f>
        <v>3.5182189175045141E-2</v>
      </c>
      <c r="F45" s="24">
        <f>PMT(F38/12,F37,-(1+COEFICIENTES!G$8+((1+COEFICIENTES!G$8)*COEFICIENTES!$B$1)))</f>
        <v>2.817290241682692E-2</v>
      </c>
      <c r="G45" s="24">
        <f>PMT(G38/12,G37,-(1+COEFICIENTES!H$8+((1+COEFICIENTES!H$8)*COEFICIENTES!$B$1)))</f>
        <v>2.4165760148985589E-2</v>
      </c>
      <c r="H45" s="24">
        <f>PMT(H38/12,H37,-(1+COEFICIENTES!I$8+((1+COEFICIENTES!I$8)*COEFICIENTES!$B$1)))</f>
        <v>2.1388301587153408E-2</v>
      </c>
      <c r="I45" s="25">
        <f>PMT(I38/12,I37,-(1+COEFICIENTES!J$8+((1+COEFICIENTES!J$8)*COEFICIENTES!$B$1)))</f>
        <v>1.9655069563936568E-2</v>
      </c>
      <c r="J45" s="26">
        <f>PMT(J38/12,J37,-(1+COEFICIENTES!K$8+((1+COEFICIENTES!K$8)*COEFICIENTES!$B$1)))</f>
        <v>1.846584272306533E-2</v>
      </c>
      <c r="K45" s="27">
        <f>PMT(K38/12,K37,-(1+COEFICIENTES!L$8+((1+COEFICIENTES!L$8)*COEFICIENTES!$B$1)))</f>
        <v>1.7945969312501496E-2</v>
      </c>
      <c r="L45" s="25">
        <f>PMT(L38/12,L37,-(1+COEFICIENTES!M$8+((1+COEFICIENTES!M$8)*COEFICIENTES!$B$1)))</f>
        <v>1.7411597728124544E-2</v>
      </c>
      <c r="M45" s="12"/>
    </row>
    <row r="46" spans="2:14" ht="15" customHeight="1" x14ac:dyDescent="0.2">
      <c r="B46" s="143" t="s">
        <v>29</v>
      </c>
      <c r="C46" s="144"/>
      <c r="D46" s="43">
        <f>PMT(D38/12,D37,-(1+COEFICIENTES!E$9+((1+COEFICIENTES!E$9)*COEFICIENTES!$B$1)))</f>
        <v>4.8397306898818125E-2</v>
      </c>
      <c r="E46" s="44">
        <f>PMT(E38/12,E37,-(1+COEFICIENTES!F$9+((1+COEFICIENTES!F$9)*COEFICIENTES!$B$1)))</f>
        <v>3.3986987160445112E-2</v>
      </c>
      <c r="F46" s="44">
        <f>PMT(F38/12,F37,-(1+COEFICIENTES!G$9+((1+COEFICIENTES!G$9)*COEFICIENTES!$B$1)))</f>
        <v>2.6864923151103649E-2</v>
      </c>
      <c r="G46" s="44">
        <f>PMT(G38/12,G37,-(1+COEFICIENTES!H$9+((1+COEFICIENTES!H$9)*COEFICIENTES!$B$1)))</f>
        <v>2.2662186329845155E-2</v>
      </c>
      <c r="H46" s="44">
        <f>PMT(H38/12,H37,-(1+COEFICIENTES!I$9+((1+COEFICIENTES!I$9)*COEFICIENTES!$B$1)))</f>
        <v>1.9870466442283172E-2</v>
      </c>
      <c r="I46" s="45">
        <f>PMT(I38/12,I37,-(1+COEFICIENTES!J$9+((1+COEFICIENTES!J$9)*COEFICIENTES!$B$1)))</f>
        <v>1.797212005956457E-2</v>
      </c>
      <c r="J46" s="43">
        <f>PMT(J38/12,J37,-(1+COEFICIENTES!K$9+((1+COEFICIENTES!K$9)*COEFICIENTES!$B$1)))</f>
        <v>1.6607356227672381E-2</v>
      </c>
      <c r="K46" s="46">
        <f>PMT(K38/12,K37,-(1+COEFICIENTES!L$9+((1+COEFICIENTES!L$9)*COEFICIENTES!$B$1)))</f>
        <v>1.5910770520323768E-2</v>
      </c>
      <c r="L46" s="45">
        <f>PMT(L38/12,L37,-(1+COEFICIENTES!M$9+((1+COEFICIENTES!M$9)*COEFICIENTES!$B$1)))</f>
        <v>1.5099322135048169E-2</v>
      </c>
      <c r="M46" s="12"/>
    </row>
    <row r="47" spans="2:14" ht="15" customHeight="1" thickBot="1" x14ac:dyDescent="0.25">
      <c r="B47" s="145" t="s">
        <v>17</v>
      </c>
      <c r="C47" s="146"/>
      <c r="D47" s="38">
        <f>PMT(D38/12,D37,-(1+COEFICIENTES!E$11+((1+COEFICIENTES!E$11)*COEFICIENTES!$B$1)))</f>
        <v>4.750685335750119E-2</v>
      </c>
      <c r="E47" s="39">
        <f>PMT(E38/12,E37,-(1+COEFICIENTES!F$11+((1+COEFICIENTES!F$11)*COEFICIENTES!$B$1)))</f>
        <v>3.3030056277716872E-2</v>
      </c>
      <c r="F47" s="39">
        <f>PMT(F38/12,F37,-(1+COEFICIENTES!G$11+((1+COEFICIENTES!G$11)*COEFICIENTES!$B$1)))</f>
        <v>2.5819079673643042E-2</v>
      </c>
      <c r="G47" s="39">
        <f>PMT(G38/12,G37,-(1+COEFICIENTES!H$11+((1+COEFICIENTES!H$11)*COEFICIENTES!$B$1)))</f>
        <v>2.1514315096991081E-2</v>
      </c>
      <c r="H47" s="39">
        <f>PMT(H38/12,H37,-(1+COEFICIENTES!I$11+((1+COEFICIENTES!I$11)*COEFICIENTES!$B$1)))</f>
        <v>1.866253296865231E-2</v>
      </c>
      <c r="I47" s="40">
        <f>PMT(I38/12,I37,-(1+COEFICIENTES!J$11+((1+COEFICIENTES!J$11)*COEFICIENTES!$B$1)))</f>
        <v>1.6640898236258937E-2</v>
      </c>
      <c r="J47" s="41">
        <f>PMT(J38/12,J37,-(1+COEFICIENTES!K$11+((1+COEFICIENTES!K$11)*COEFICIENTES!$B$1)))</f>
        <v>1.5137974387660035E-2</v>
      </c>
      <c r="K47" s="42">
        <f>PMT(K38/12,K37,-(1+COEFICIENTES!L$11+((1+COEFICIENTES!L$11)*COEFICIENTES!$B$1)))</f>
        <v>1.3980724871418281E-2</v>
      </c>
      <c r="L47" s="40">
        <f>PMT(L38/12,L37,-(1+COEFICIENTES!M$11+((1+COEFICIENTES!M$11)*COEFICIENTES!$B$1)))</f>
        <v>1.3065313733861278E-2</v>
      </c>
      <c r="M47" s="12"/>
    </row>
    <row r="48" spans="2:14" ht="15" customHeight="1" x14ac:dyDescent="0.2">
      <c r="B48" s="4"/>
      <c r="C48" s="4"/>
      <c r="D48" s="18"/>
      <c r="E48" s="18"/>
      <c r="F48" s="18"/>
      <c r="G48" s="18"/>
      <c r="H48" s="18"/>
      <c r="I48" s="18"/>
      <c r="J48" s="18"/>
      <c r="K48" s="18"/>
      <c r="L48" s="18"/>
      <c r="M48" s="12"/>
    </row>
    <row r="49" spans="2:14" ht="15" customHeight="1" x14ac:dyDescent="0.2">
      <c r="B49" s="4"/>
      <c r="C49" s="4"/>
      <c r="D49" s="18"/>
      <c r="E49" s="18"/>
      <c r="F49" s="18"/>
      <c r="G49" s="18"/>
      <c r="H49" s="18"/>
      <c r="I49" s="18"/>
      <c r="J49" s="18"/>
      <c r="K49" s="18"/>
      <c r="L49" s="18"/>
      <c r="M49" s="12"/>
    </row>
    <row r="50" spans="2:14" ht="15" customHeight="1" x14ac:dyDescent="0.2">
      <c r="B50" s="4"/>
      <c r="C50" s="4"/>
      <c r="D50" s="18"/>
      <c r="E50" s="18"/>
      <c r="F50" s="18"/>
      <c r="G50" s="18"/>
      <c r="H50" s="18"/>
      <c r="I50" s="18"/>
      <c r="J50" s="18"/>
      <c r="K50" s="18"/>
      <c r="L50" s="18"/>
      <c r="M50" s="12"/>
    </row>
    <row r="51" spans="2:14" ht="14.25" thickBot="1" x14ac:dyDescent="0.25"/>
    <row r="52" spans="2:14" ht="16.5" thickBot="1" x14ac:dyDescent="0.25">
      <c r="B52" s="129" t="s">
        <v>0</v>
      </c>
      <c r="C52" s="130"/>
      <c r="D52" s="61">
        <v>24</v>
      </c>
      <c r="E52" s="61">
        <v>36</v>
      </c>
      <c r="F52" s="9">
        <v>48</v>
      </c>
      <c r="G52" s="9">
        <v>60</v>
      </c>
      <c r="H52" s="9">
        <v>72</v>
      </c>
      <c r="I52" s="10">
        <v>84</v>
      </c>
      <c r="J52" s="61">
        <v>96</v>
      </c>
      <c r="K52" s="10">
        <v>108</v>
      </c>
      <c r="L52" s="11">
        <v>120</v>
      </c>
      <c r="N52" s="59" t="s">
        <v>22</v>
      </c>
    </row>
    <row r="53" spans="2:14" ht="15.75" x14ac:dyDescent="0.2">
      <c r="B53" s="147" t="s">
        <v>1</v>
      </c>
      <c r="C53" s="148"/>
      <c r="D53" s="13">
        <v>9.7500000000000003E-2</v>
      </c>
      <c r="E53" s="13">
        <f>+$D$53</f>
        <v>9.7500000000000003E-2</v>
      </c>
      <c r="F53" s="13">
        <f t="shared" ref="F53:L53" si="2">+$D$53</f>
        <v>9.7500000000000003E-2</v>
      </c>
      <c r="G53" s="13">
        <f t="shared" si="2"/>
        <v>9.7500000000000003E-2</v>
      </c>
      <c r="H53" s="13">
        <f t="shared" si="2"/>
        <v>9.7500000000000003E-2</v>
      </c>
      <c r="I53" s="13">
        <f t="shared" si="2"/>
        <v>9.7500000000000003E-2</v>
      </c>
      <c r="J53" s="13">
        <f t="shared" si="2"/>
        <v>9.7500000000000003E-2</v>
      </c>
      <c r="K53" s="13">
        <f t="shared" si="2"/>
        <v>9.7500000000000003E-2</v>
      </c>
      <c r="L53" s="13">
        <f t="shared" si="2"/>
        <v>9.7500000000000003E-2</v>
      </c>
      <c r="N53" s="60">
        <v>737</v>
      </c>
    </row>
    <row r="54" spans="2:14" ht="15.75" x14ac:dyDescent="0.2">
      <c r="B54" s="135" t="s">
        <v>13</v>
      </c>
      <c r="C54" s="136"/>
      <c r="D54" s="13">
        <v>2.5000000000000001E-2</v>
      </c>
      <c r="E54" s="13">
        <v>2.5000000000000001E-2</v>
      </c>
      <c r="F54" s="13">
        <v>0.03</v>
      </c>
      <c r="G54" s="13">
        <v>7.0000000000000007E-2</v>
      </c>
      <c r="H54" s="13">
        <v>7.0000000000000007E-2</v>
      </c>
      <c r="I54" s="13">
        <v>7.0000000000000007E-2</v>
      </c>
      <c r="J54" s="13">
        <v>7.0000000000000007E-2</v>
      </c>
      <c r="K54" s="13">
        <v>0.12</v>
      </c>
      <c r="L54" s="14">
        <v>0.12</v>
      </c>
      <c r="N54" s="59" t="s">
        <v>23</v>
      </c>
    </row>
    <row r="55" spans="2:14" ht="15.75" x14ac:dyDescent="0.2">
      <c r="B55" s="135" t="s">
        <v>26</v>
      </c>
      <c r="C55" s="136"/>
      <c r="D55" s="13">
        <f>IF((+D54+COEFICIENTES!$P$6)&lt;0,0,(D54+COEFICIENTES!$P$6))</f>
        <v>3.7500000000000006E-2</v>
      </c>
      <c r="E55" s="13">
        <f>IF((+E54+COEFICIENTES!$P$6)&lt;0,0,(E54+COEFICIENTES!$P$6))</f>
        <v>3.7500000000000006E-2</v>
      </c>
      <c r="F55" s="13">
        <f>IF((+F54+COEFICIENTES!$P$6)&lt;0,0,(F54+COEFICIENTES!$P$6))</f>
        <v>4.2499999999999996E-2</v>
      </c>
      <c r="G55" s="13">
        <f>IF((+G54+COEFICIENTES!$Q$6)&lt;0,0,(G54+COEFICIENTES!$Q$6))</f>
        <v>8.5000000000000006E-2</v>
      </c>
      <c r="H55" s="13">
        <f>IF((+H54+COEFICIENTES!$R$6)&lt;0,0,(H54+COEFICIENTES!$R$6))</f>
        <v>8.5000000000000006E-2</v>
      </c>
      <c r="I55" s="13">
        <f>IF((+I54+COEFICIENTES!$R$6)&lt;0,0,(I54+COEFICIENTES!$R$6))</f>
        <v>8.5000000000000006E-2</v>
      </c>
      <c r="J55" s="13">
        <f>IF((+J54+COEFICIENTES!$S$6)&lt;0,0,(J54+COEFICIENTES!$S$6))</f>
        <v>7.7500000000000013E-2</v>
      </c>
      <c r="K55" s="13">
        <f>IF((+K54+COEFICIENTES!$S$6)&lt;0,0,(K54+COEFICIENTES!$S$6))</f>
        <v>0.1275</v>
      </c>
      <c r="L55" s="14">
        <f>IF((+L54+COEFICIENTES!$S$6)&lt;0,0,(L54+COEFICIENTES!$S$6))</f>
        <v>0.1275</v>
      </c>
      <c r="N55" s="60">
        <v>737</v>
      </c>
    </row>
    <row r="56" spans="2:14" ht="15.75" x14ac:dyDescent="0.2">
      <c r="B56" s="135" t="s">
        <v>27</v>
      </c>
      <c r="C56" s="136"/>
      <c r="D56" s="13">
        <f>IF((+D54+COEFICIENTES!$P$4+COEFICIENTES!$P$6)&lt;0,0,(+D54+COEFICIENTES!$P$4+COEFICIENTES!$P$6))</f>
        <v>1.7500000000000002E-2</v>
      </c>
      <c r="E56" s="13">
        <f>IF((+E54+COEFICIENTES!$P$4+COEFICIENTES!$P$6)&lt;0,0,(+E54+COEFICIENTES!$P$4+COEFICIENTES!$P$6))</f>
        <v>1.7500000000000002E-2</v>
      </c>
      <c r="F56" s="13">
        <f>IF((+F54+COEFICIENTES!$P$4+COEFICIENTES!$P$6)&lt;0,0,(+F54+COEFICIENTES!$P$4+COEFICIENTES!$P$6))</f>
        <v>2.2499999999999999E-2</v>
      </c>
      <c r="G56" s="13">
        <f>IF((+G54+COEFICIENTES!$Q$4+COEFICIENTES!$Q$6)&lt;0,0,(+G54+COEFICIENTES!$Q$4+COEFICIENTES!$Q$6))</f>
        <v>5.5000000000000007E-2</v>
      </c>
      <c r="H56" s="13">
        <f>IF((+H54+COEFICIENTES!$R$4+COEFICIENTES!$R$6)&lt;0,0,(+H54+COEFICIENTES!$R$4+COEFICIENTES!$R$6))</f>
        <v>0.05</v>
      </c>
      <c r="I56" s="13">
        <f>IF((+I54+COEFICIENTES!$R$4+COEFICIENTES!$R$6)&lt;0,0,(+I54+COEFICIENTES!$R$4+COEFICIENTES!$R$6))</f>
        <v>0.05</v>
      </c>
      <c r="J56" s="13">
        <f>IF((+J54+COEFICIENTES!$S$4+COEFICIENTES!$S$6)&lt;0,0,(+J54+COEFICIENTES!$S$4+COEFICIENTES!$S$6))</f>
        <v>4.2500000000000003E-2</v>
      </c>
      <c r="K56" s="13">
        <f>IF((+K54+COEFICIENTES!$S$4+COEFICIENTES!$S$6)&lt;0,0,(+K54+COEFICIENTES!$S$4+COEFICIENTES!$S$6))</f>
        <v>9.2499999999999999E-2</v>
      </c>
      <c r="L56" s="14">
        <f>IF((+L54+COEFICIENTES!$S$4+COEFICIENTES!$S$6)&lt;0,0,(+L54+COEFICIENTES!$S$4+COEFICIENTES!$S$6))</f>
        <v>9.2499999999999999E-2</v>
      </c>
      <c r="N56" s="59" t="s">
        <v>24</v>
      </c>
    </row>
    <row r="57" spans="2:14" ht="15.75" x14ac:dyDescent="0.2">
      <c r="B57" s="135" t="s">
        <v>16</v>
      </c>
      <c r="C57" s="136"/>
      <c r="D57" s="13">
        <f>IF((+D54+COEFICIENTES!$P$4)&lt;0,0,(+D54+COEFICIENTES!$P$4))</f>
        <v>5.000000000000001E-3</v>
      </c>
      <c r="E57" s="13">
        <f>IF((+E54+COEFICIENTES!$P$4)&lt;0,0,(+E54+COEFICIENTES!$P$4))</f>
        <v>5.000000000000001E-3</v>
      </c>
      <c r="F57" s="13">
        <f>IF((+F54+COEFICIENTES!$P$4)&lt;0,0,(+F54+COEFICIENTES!$P$4))</f>
        <v>9.9999999999999985E-3</v>
      </c>
      <c r="G57" s="13">
        <f>IF((+G54+COEFICIENTES!$Q$4)&lt;0,0,(+G54+COEFICIENTES!$Q$4))</f>
        <v>4.0000000000000008E-2</v>
      </c>
      <c r="H57" s="13">
        <f>IF((+H54+COEFICIENTES!$R$4)&lt;0,0,(+H54+COEFICIENTES!$R$4))</f>
        <v>3.5000000000000003E-2</v>
      </c>
      <c r="I57" s="13">
        <f>IF((+I54+COEFICIENTES!$R$4)&lt;0,0,(+I54+COEFICIENTES!$R$4))</f>
        <v>3.5000000000000003E-2</v>
      </c>
      <c r="J57" s="13">
        <f>IF((+J54+COEFICIENTES!$S$4)&lt;0,0,(+J54+COEFICIENTES!$S$4))</f>
        <v>3.5000000000000003E-2</v>
      </c>
      <c r="K57" s="13">
        <f>IF((+K54+COEFICIENTES!$S$4)&lt;0,0,(+K54+COEFICIENTES!$S$4))</f>
        <v>8.4999999999999992E-2</v>
      </c>
      <c r="L57" s="14">
        <f>IF((+L54+COEFICIENTES!$S$4)&lt;0,0,(+L54+COEFICIENTES!$S$4))</f>
        <v>8.4999999999999992E-2</v>
      </c>
      <c r="N57" s="60">
        <v>9860</v>
      </c>
    </row>
    <row r="58" spans="2:14" ht="15.75" x14ac:dyDescent="0.2">
      <c r="B58" s="149" t="s">
        <v>2</v>
      </c>
      <c r="C58" s="150"/>
      <c r="D58" s="15"/>
      <c r="E58" s="15"/>
      <c r="F58" s="13"/>
      <c r="G58" s="13"/>
      <c r="H58" s="13"/>
      <c r="I58" s="15"/>
      <c r="J58" s="16"/>
      <c r="K58" s="15"/>
      <c r="L58" s="17"/>
    </row>
    <row r="59" spans="2:14" ht="15.75" x14ac:dyDescent="0.2">
      <c r="B59" s="139" t="s">
        <v>7</v>
      </c>
      <c r="C59" s="140"/>
      <c r="D59" s="19">
        <f>PMT(D53/12,D52,-(1+COEFICIENTES!E$7+((1+COEFICIENTES!E$7)*COEFICIENTES!$B$1)))</f>
        <v>4.948864738721339E-2</v>
      </c>
      <c r="E59" s="19">
        <f>PMT(E53/12,E52,-(1+COEFICIENTES!F$7+((1+COEFICIENTES!F$7)*COEFICIENTES!$B$1)))</f>
        <v>3.4663364478569672E-2</v>
      </c>
      <c r="F59" s="19">
        <f>PMT(F53/12,F52,-(1+COEFICIENTES!G$7+((1+COEFICIENTES!G$7)*COEFICIENTES!$B$1)))</f>
        <v>2.7548617702178719E-2</v>
      </c>
      <c r="G59" s="19">
        <f>PMT(G53/12,G52,-(1+COEFICIENTES!H$7+((1+COEFICIENTES!H$7)*COEFICIENTES!$B$1)))</f>
        <v>2.3410552972868523E-2</v>
      </c>
      <c r="H59" s="19">
        <f>PMT(H53/12,H52,-(1+COEFICIENTES!I$7+((1+COEFICIENTES!I$7)*COEFICIENTES!$B$1)))</f>
        <v>2.0559123506664022E-2</v>
      </c>
      <c r="I59" s="20">
        <f>PMT(I53/12,I52,-(1+COEFICIENTES!J$7+((1+COEFICIENTES!J$7)*COEFICIENTES!$B$1)))</f>
        <v>1.8660792692802342E-2</v>
      </c>
      <c r="J59" s="21">
        <f>PMT(J53/12,J52,-(1+COEFICIENTES!K$7+((1+COEFICIENTES!K$7)*COEFICIENTES!$B$1)))</f>
        <v>1.7278056122508122E-2</v>
      </c>
      <c r="K59" s="22">
        <f>PMT(K53/12,K52,-(1+COEFICIENTES!L$7+((1+COEFICIENTES!L$7)*COEFICIENTES!$B$1)))</f>
        <v>1.6162927367324706E-2</v>
      </c>
      <c r="L59" s="20">
        <f>PMT(L53/12,L52,-(1+COEFICIENTES!M$7+((1+COEFICIENTES!M$7)*COEFICIENTES!$B$1)))</f>
        <v>1.5424875855975616E-2</v>
      </c>
    </row>
    <row r="60" spans="2:14" ht="15.75" x14ac:dyDescent="0.2">
      <c r="B60" s="141" t="s">
        <v>28</v>
      </c>
      <c r="C60" s="142"/>
      <c r="D60" s="23">
        <f>PMT(D53/12,D52,-(1+COEFICIENTES!E$8+((1+COEFICIENTES!E$8)*COEFICIENTES!$B$1)))</f>
        <v>5.0443445119576887E-2</v>
      </c>
      <c r="E60" s="24">
        <f>PMT(E53/12,E52,-(1+COEFICIENTES!F$8+((1+COEFICIENTES!F$8)*COEFICIENTES!$B$1)))</f>
        <v>3.5700129371826206E-2</v>
      </c>
      <c r="F60" s="24">
        <f>PMT(F53/12,F52,-(1+COEFICIENTES!G$8+((1+COEFICIENTES!G$8)*COEFICIENTES!$B$1)))</f>
        <v>2.8714585463854719E-2</v>
      </c>
      <c r="G60" s="24">
        <f>PMT(G53/12,G52,-(1+COEFICIENTES!H$8+((1+COEFICIENTES!H$8)*COEFICIENTES!$B$1)))</f>
        <v>2.473603960360523E-2</v>
      </c>
      <c r="H60" s="24">
        <f>PMT(H53/12,H52,-(1+COEFICIENTES!I$8+((1+COEFICIENTES!I$8)*COEFICIENTES!$B$1)))</f>
        <v>2.1983658391714133E-2</v>
      </c>
      <c r="I60" s="25">
        <f>PMT(I53/12,I52,-(1+COEFICIENTES!J$8+((1+COEFICIENTES!J$8)*COEFICIENTES!$B$1)))</f>
        <v>2.0282805596061378E-2</v>
      </c>
      <c r="J60" s="26">
        <f>PMT(J53/12,J52,-(1+COEFICIENTES!K$8+((1+COEFICIENTES!K$8)*COEFICIENTES!$B$1)))</f>
        <v>1.9128850213878463E-2</v>
      </c>
      <c r="K60" s="27">
        <f>PMT(K53/12,K52,-(1+COEFICIENTES!L$8+((1+COEFICIENTES!L$8)*COEFICIENTES!$B$1)))</f>
        <v>1.8659081444898574E-2</v>
      </c>
      <c r="L60" s="25">
        <f>PMT(L53/12,L52,-(1+COEFICIENTES!M$8+((1+COEFICIENTES!M$8)*COEFICIENTES!$B$1)))</f>
        <v>1.8167859965664331E-2</v>
      </c>
    </row>
    <row r="61" spans="2:14" ht="15.75" x14ac:dyDescent="0.2">
      <c r="B61" s="143" t="s">
        <v>29</v>
      </c>
      <c r="C61" s="144"/>
      <c r="D61" s="43">
        <f>PMT(D53/12,D52,-(1+COEFICIENTES!E$9+((1+COEFICIENTES!E$9)*COEFICIENTES!$B$1)))</f>
        <v>4.8885315742132569E-2</v>
      </c>
      <c r="E61" s="44">
        <f>PMT(E53/12,E52,-(1+COEFICIENTES!F$9+((1+COEFICIENTES!F$9)*COEFICIENTES!$B$1)))</f>
        <v>3.4487332000565592E-2</v>
      </c>
      <c r="F61" s="44">
        <f>PMT(F53/12,F52,-(1+COEFICIENTES!G$9+((1+COEFICIENTES!G$9)*COEFICIENTES!$B$1)))</f>
        <v>2.7381457557653321E-2</v>
      </c>
      <c r="G61" s="44">
        <f>PMT(G53/12,G52,-(1+COEFICIENTES!H$9+((1+COEFICIENTES!H$9)*COEFICIENTES!$B$1)))</f>
        <v>2.3196983463516754E-2</v>
      </c>
      <c r="H61" s="44">
        <f>PMT(H53/12,H52,-(1+COEFICIENTES!I$9+((1+COEFICIENTES!I$9)*COEFICIENTES!$B$1)))</f>
        <v>2.0423573352525842E-2</v>
      </c>
      <c r="I61" s="45">
        <f>PMT(I53/12,I52,-(1+COEFICIENTES!J$9+((1+COEFICIENTES!J$9)*COEFICIENTES!$B$1)))</f>
        <v>1.8546106699416597E-2</v>
      </c>
      <c r="J61" s="43">
        <f>PMT(J53/12,J52,-(1+COEFICIENTES!K$9+((1+COEFICIENTES!K$9)*COEFICIENTES!$B$1)))</f>
        <v>1.7203635625622389E-2</v>
      </c>
      <c r="K61" s="46">
        <f>PMT(K53/12,K52,-(1+COEFICIENTES!L$9+((1+COEFICIENTES!L$9)*COEFICIENTES!$B$1)))</f>
        <v>1.6543010735173835E-2</v>
      </c>
      <c r="L61" s="45">
        <f>PMT(L53/12,L52,-(1+COEFICIENTES!M$9+((1+COEFICIENTES!M$9)*COEFICIENTES!$B$1)))</f>
        <v>1.5755152077910943E-2</v>
      </c>
    </row>
    <row r="62" spans="2:14" ht="16.5" thickBot="1" x14ac:dyDescent="0.25">
      <c r="B62" s="145" t="s">
        <v>17</v>
      </c>
      <c r="C62" s="146"/>
      <c r="D62" s="38">
        <f>PMT(D53/12,D52,-(1+COEFICIENTES!E$11+((1+COEFICIENTES!E$11)*COEFICIENTES!$B$1)))</f>
        <v>4.7985883411900139E-2</v>
      </c>
      <c r="E62" s="39">
        <f>PMT(E53/12,E52,-(1+COEFICIENTES!F$11+((1+COEFICIENTES!F$11)*COEFICIENTES!$B$1)))</f>
        <v>3.3516313507562734E-2</v>
      </c>
      <c r="F62" s="39">
        <f>PMT(F53/12,F52,-(1+COEFICIENTES!G$11+((1+COEFICIENTES!G$11)*COEFICIENTES!$B$1)))</f>
        <v>2.6315505549193562E-2</v>
      </c>
      <c r="G62" s="39">
        <f>PMT(G53/12,G52,-(1+COEFICIENTES!H$11+((1+COEFICIENTES!H$11)*COEFICIENTES!$B$1)))</f>
        <v>2.202202401259671E-2</v>
      </c>
      <c r="H62" s="39">
        <f>PMT(H53/12,H52,-(1+COEFICIENTES!I$11+((1+COEFICIENTES!I$11)*COEFICIENTES!$B$1)))</f>
        <v>1.9182016292185571E-2</v>
      </c>
      <c r="I62" s="40">
        <f>PMT(I53/12,I52,-(1+COEFICIENTES!J$11+((1+COEFICIENTES!J$11)*COEFICIENTES!$B$1)))</f>
        <v>1.7172368826878903E-2</v>
      </c>
      <c r="J62" s="41">
        <f>PMT(J53/12,J52,-(1+COEFICIENTES!K$11+((1+COEFICIENTES!K$11)*COEFICIENTES!$B$1)))</f>
        <v>1.5681496314347922E-2</v>
      </c>
      <c r="K62" s="42">
        <f>PMT(K53/12,K52,-(1+COEFICIENTES!L$11+((1+COEFICIENTES!L$11)*COEFICIENTES!$B$1)))</f>
        <v>1.4536271599037434E-2</v>
      </c>
      <c r="L62" s="40">
        <f>PMT(L53/12,L52,-(1+COEFICIENTES!M$11+((1+COEFICIENTES!M$11)*COEFICIENTES!$B$1)))</f>
        <v>1.3632797749562435E-2</v>
      </c>
    </row>
    <row r="65" spans="2:14" ht="14.25" thickBot="1" x14ac:dyDescent="0.25"/>
    <row r="66" spans="2:14" ht="16.5" thickBot="1" x14ac:dyDescent="0.25">
      <c r="B66" s="129" t="s">
        <v>0</v>
      </c>
      <c r="C66" s="130"/>
      <c r="D66" s="61">
        <v>24</v>
      </c>
      <c r="E66" s="61">
        <v>36</v>
      </c>
      <c r="F66" s="9">
        <v>48</v>
      </c>
      <c r="G66" s="9">
        <v>60</v>
      </c>
      <c r="H66" s="9">
        <v>72</v>
      </c>
      <c r="I66" s="10">
        <v>84</v>
      </c>
      <c r="J66" s="61">
        <v>96</v>
      </c>
      <c r="K66" s="10">
        <v>108</v>
      </c>
      <c r="L66" s="11">
        <v>120</v>
      </c>
      <c r="N66" s="59" t="s">
        <v>22</v>
      </c>
    </row>
    <row r="67" spans="2:14" ht="15.75" x14ac:dyDescent="0.2">
      <c r="B67" s="147" t="s">
        <v>1</v>
      </c>
      <c r="C67" s="148"/>
      <c r="D67" s="13">
        <v>0.1075</v>
      </c>
      <c r="E67" s="13">
        <f>+$D$67</f>
        <v>0.1075</v>
      </c>
      <c r="F67" s="13">
        <f t="shared" ref="F67:L67" si="3">+$D$67</f>
        <v>0.1075</v>
      </c>
      <c r="G67" s="13">
        <f t="shared" si="3"/>
        <v>0.1075</v>
      </c>
      <c r="H67" s="13">
        <f t="shared" si="3"/>
        <v>0.1075</v>
      </c>
      <c r="I67" s="13">
        <f t="shared" si="3"/>
        <v>0.1075</v>
      </c>
      <c r="J67" s="13">
        <f t="shared" si="3"/>
        <v>0.1075</v>
      </c>
      <c r="K67" s="13">
        <f t="shared" si="3"/>
        <v>0.1075</v>
      </c>
      <c r="L67" s="13">
        <f t="shared" si="3"/>
        <v>0.1075</v>
      </c>
      <c r="N67" s="60">
        <v>738</v>
      </c>
    </row>
    <row r="68" spans="2:14" ht="15.75" x14ac:dyDescent="0.2">
      <c r="B68" s="135" t="s">
        <v>13</v>
      </c>
      <c r="C68" s="136"/>
      <c r="D68" s="13">
        <v>0.03</v>
      </c>
      <c r="E68" s="13">
        <v>0.03</v>
      </c>
      <c r="F68" s="13">
        <v>3.5000000000000003E-2</v>
      </c>
      <c r="G68" s="13">
        <v>0.09</v>
      </c>
      <c r="H68" s="13">
        <v>0.09</v>
      </c>
      <c r="I68" s="13">
        <v>0.09</v>
      </c>
      <c r="J68" s="13">
        <v>0.09</v>
      </c>
      <c r="K68" s="13">
        <v>0.14000000000000001</v>
      </c>
      <c r="L68" s="14">
        <v>0.14000000000000001</v>
      </c>
      <c r="N68" s="59" t="s">
        <v>23</v>
      </c>
    </row>
    <row r="69" spans="2:14" ht="15.75" x14ac:dyDescent="0.2">
      <c r="B69" s="135" t="s">
        <v>26</v>
      </c>
      <c r="C69" s="136"/>
      <c r="D69" s="13">
        <f>IF((+D68+COEFICIENTES!$P$6)&lt;0,0,(D68+COEFICIENTES!$P$6))</f>
        <v>4.2499999999999996E-2</v>
      </c>
      <c r="E69" s="13">
        <f>IF((+E68+COEFICIENTES!$P$6)&lt;0,0,(E68+COEFICIENTES!$P$6))</f>
        <v>4.2499999999999996E-2</v>
      </c>
      <c r="F69" s="13">
        <f>IF((+F68+COEFICIENTES!$P$6)&lt;0,0,(F68+COEFICIENTES!$P$6))</f>
        <v>4.7500000000000001E-2</v>
      </c>
      <c r="G69" s="13">
        <f>IF((+G68+COEFICIENTES!$Q$6)&lt;0,0,(G68+COEFICIENTES!$Q$6))</f>
        <v>0.105</v>
      </c>
      <c r="H69" s="13">
        <f>IF((+H68+COEFICIENTES!$R$6)&lt;0,0,(H68+COEFICIENTES!$R$6))</f>
        <v>0.105</v>
      </c>
      <c r="I69" s="13">
        <f>IF((+I68+COEFICIENTES!$R$6)&lt;0,0,(I68+COEFICIENTES!$R$6))</f>
        <v>0.105</v>
      </c>
      <c r="J69" s="13">
        <f>IF((+J68+COEFICIENTES!$S$6)&lt;0,0,(J68+COEFICIENTES!$S$6))</f>
        <v>9.7500000000000003E-2</v>
      </c>
      <c r="K69" s="13">
        <f>IF((+K68+COEFICIENTES!$S$6)&lt;0,0,(K68+COEFICIENTES!$S$6))</f>
        <v>0.14750000000000002</v>
      </c>
      <c r="L69" s="14">
        <f>IF((+L68+COEFICIENTES!$S$6)&lt;0,0,(L68+COEFICIENTES!$S$6))</f>
        <v>0.14750000000000002</v>
      </c>
      <c r="N69" s="60">
        <v>738</v>
      </c>
    </row>
    <row r="70" spans="2:14" ht="15.75" x14ac:dyDescent="0.2">
      <c r="B70" s="135" t="s">
        <v>27</v>
      </c>
      <c r="C70" s="136"/>
      <c r="D70" s="13">
        <f>IF((+D68+COEFICIENTES!$P$4+COEFICIENTES!$P$6)&lt;0,0,(+D68+COEFICIENTES!$P$4+COEFICIENTES!$P$6))</f>
        <v>2.2499999999999999E-2</v>
      </c>
      <c r="E70" s="13">
        <f>IF((+E68+COEFICIENTES!$P$4+COEFICIENTES!$P$6)&lt;0,0,(+E68+COEFICIENTES!$P$4+COEFICIENTES!$P$6))</f>
        <v>2.2499999999999999E-2</v>
      </c>
      <c r="F70" s="13">
        <f>IF((+F68+COEFICIENTES!$P$4+COEFICIENTES!$P$6)&lt;0,0,(+F68+COEFICIENTES!$P$4+COEFICIENTES!$P$6))</f>
        <v>2.7500000000000004E-2</v>
      </c>
      <c r="G70" s="13">
        <f>IF((+G68+COEFICIENTES!$Q$4+COEFICIENTES!$Q$6)&lt;0,0,(+G68+COEFICIENTES!$Q$4+COEFICIENTES!$Q$6))</f>
        <v>7.4999999999999997E-2</v>
      </c>
      <c r="H70" s="13">
        <f>IF((+H68+COEFICIENTES!$R$4+COEFICIENTES!$R$6)&lt;0,0,(+H68+COEFICIENTES!$R$4+COEFICIENTES!$R$6))</f>
        <v>6.9999999999999993E-2</v>
      </c>
      <c r="I70" s="13">
        <f>IF((+I68+COEFICIENTES!$R$4+COEFICIENTES!$R$6)&lt;0,0,(+I68+COEFICIENTES!$R$4+COEFICIENTES!$R$6))</f>
        <v>6.9999999999999993E-2</v>
      </c>
      <c r="J70" s="13">
        <f>IF((+J68+COEFICIENTES!$S$4+COEFICIENTES!$S$6)&lt;0,0,(+J68+COEFICIENTES!$S$4+COEFICIENTES!$S$6))</f>
        <v>6.2499999999999993E-2</v>
      </c>
      <c r="K70" s="13">
        <f>IF((+K68+COEFICIENTES!$S$4+COEFICIENTES!$S$6)&lt;0,0,(+K68+COEFICIENTES!$S$4+COEFICIENTES!$S$6))</f>
        <v>0.11250000000000002</v>
      </c>
      <c r="L70" s="14">
        <f>IF((+L68+COEFICIENTES!$S$4+COEFICIENTES!$S$6)&lt;0,0,(+L68+COEFICIENTES!$S$4+COEFICIENTES!$S$6))</f>
        <v>0.11250000000000002</v>
      </c>
      <c r="N70" s="59" t="s">
        <v>24</v>
      </c>
    </row>
    <row r="71" spans="2:14" ht="15.75" x14ac:dyDescent="0.2">
      <c r="B71" s="135" t="s">
        <v>16</v>
      </c>
      <c r="C71" s="136"/>
      <c r="D71" s="13">
        <f>IF((+D68+COEFICIENTES!$P$4)&lt;0,0,(+D68+COEFICIENTES!$P$4))</f>
        <v>9.9999999999999985E-3</v>
      </c>
      <c r="E71" s="13">
        <f>IF((+E68+COEFICIENTES!$P$4)&lt;0,0,(+E68+COEFICIENTES!$P$4))</f>
        <v>9.9999999999999985E-3</v>
      </c>
      <c r="F71" s="13">
        <f>IF((+F68+COEFICIENTES!$P$4)&lt;0,0,(+F68+COEFICIENTES!$P$4))</f>
        <v>1.5000000000000003E-2</v>
      </c>
      <c r="G71" s="13">
        <f>IF((+G68+COEFICIENTES!$Q$4)&lt;0,0,(+G68+COEFICIENTES!$Q$4))</f>
        <v>0.06</v>
      </c>
      <c r="H71" s="13">
        <f>IF((+H68+COEFICIENTES!$R$4)&lt;0,0,(+H68+COEFICIENTES!$R$4))</f>
        <v>5.4999999999999993E-2</v>
      </c>
      <c r="I71" s="13">
        <f>IF((+I68+COEFICIENTES!$R$4)&lt;0,0,(+I68+COEFICIENTES!$R$4))</f>
        <v>5.4999999999999993E-2</v>
      </c>
      <c r="J71" s="13">
        <f>IF((+J68+COEFICIENTES!$S$4)&lt;0,0,(+J68+COEFICIENTES!$S$4))</f>
        <v>5.4999999999999993E-2</v>
      </c>
      <c r="K71" s="13">
        <f>IF((+K68+COEFICIENTES!$S$4)&lt;0,0,(+K68+COEFICIENTES!$S$4))</f>
        <v>0.10500000000000001</v>
      </c>
      <c r="L71" s="14">
        <f>IF((+L68+COEFICIENTES!$S$4)&lt;0,0,(+L68+COEFICIENTES!$S$4))</f>
        <v>0.10500000000000001</v>
      </c>
      <c r="N71" s="60">
        <v>9861</v>
      </c>
    </row>
    <row r="72" spans="2:14" ht="15.75" x14ac:dyDescent="0.2">
      <c r="B72" s="149" t="s">
        <v>2</v>
      </c>
      <c r="C72" s="150"/>
      <c r="D72" s="15"/>
      <c r="E72" s="15"/>
      <c r="F72" s="13"/>
      <c r="G72" s="13"/>
      <c r="H72" s="13"/>
      <c r="I72" s="15"/>
      <c r="J72" s="16"/>
      <c r="K72" s="15"/>
      <c r="L72" s="17"/>
    </row>
    <row r="73" spans="2:14" ht="15.75" x14ac:dyDescent="0.2">
      <c r="B73" s="139" t="s">
        <v>7</v>
      </c>
      <c r="C73" s="140"/>
      <c r="D73" s="19">
        <f>PMT(D67/12,D66,-(1+COEFICIENTES!E$7+((1+COEFICIENTES!E$7)*COEFICIENTES!$B$1)))</f>
        <v>4.998561339624237E-2</v>
      </c>
      <c r="E73" s="19">
        <f>PMT(E67/12,E66,-(1+COEFICIENTES!F$7+((1+COEFICIENTES!F$7)*COEFICIENTES!$B$1)))</f>
        <v>3.5170660495173409E-2</v>
      </c>
      <c r="F73" s="19">
        <f>PMT(F67/12,F66,-(1+COEFICIENTES!G$7+((1+COEFICIENTES!G$7)*COEFICIENTES!$B$1)))</f>
        <v>2.8074203129738684E-2</v>
      </c>
      <c r="G73" s="19">
        <f>PMT(G67/12,G66,-(1+COEFICIENTES!H$7+((1+COEFICIENTES!H$7)*COEFICIENTES!$B$1)))</f>
        <v>2.3957697990871073E-2</v>
      </c>
      <c r="H73" s="19">
        <f>PMT(H67/12,H66,-(1+COEFICIENTES!I$7+((1+COEFICIENTES!I$7)*COEFICIENTES!$B$1)))</f>
        <v>2.1124791989247941E-2</v>
      </c>
      <c r="I73" s="20">
        <f>PMT(I67/12,I66,-(1+COEFICIENTES!J$7+((1+COEFICIENTES!J$7)*COEFICIENTES!$B$1)))</f>
        <v>1.924871840988596E-2</v>
      </c>
      <c r="J73" s="21">
        <f>PMT(J67/12,J66,-(1+COEFICIENTES!K$7+((1+COEFICIENTES!K$7)*COEFICIENTES!$B$1)))</f>
        <v>1.7888786987386638E-2</v>
      </c>
      <c r="K73" s="22">
        <f>PMT(K67/12,K66,-(1+COEFICIENTES!L$7+((1+COEFICIENTES!L$7)*COEFICIENTES!$B$1)))</f>
        <v>1.6793908401491385E-2</v>
      </c>
      <c r="L73" s="20">
        <f>PMT(L67/12,L66,-(1+COEFICIENTES!M$7+((1+COEFICIENTES!M$7)*COEFICIENTES!$B$1)))</f>
        <v>1.6081695541554905E-2</v>
      </c>
    </row>
    <row r="74" spans="2:14" ht="15.75" x14ac:dyDescent="0.2">
      <c r="B74" s="141" t="s">
        <v>28</v>
      </c>
      <c r="C74" s="142"/>
      <c r="D74" s="23">
        <f>PMT(D67/12,D66,-(1+COEFICIENTES!E$8+((1+COEFICIENTES!E$8)*COEFICIENTES!$B$1)))</f>
        <v>5.0949999226958413E-2</v>
      </c>
      <c r="E74" s="24">
        <f>PMT(E67/12,E66,-(1+COEFICIENTES!F$8+((1+COEFICIENTES!F$8)*COEFICIENTES!$B$1)))</f>
        <v>3.6222598373176658E-2</v>
      </c>
      <c r="F74" s="24">
        <f>PMT(F67/12,F66,-(1+COEFICIENTES!G$8+((1+COEFICIENTES!G$8)*COEFICIENTES!$B$1)))</f>
        <v>2.9262415770310846E-2</v>
      </c>
      <c r="G74" s="24">
        <f>PMT(G67/12,G66,-(1+COEFICIENTES!H$8+((1+COEFICIENTES!H$8)*COEFICIENTES!$B$1)))</f>
        <v>2.5314163531301927E-2</v>
      </c>
      <c r="H74" s="24">
        <f>PMT(H67/12,H66,-(1+COEFICIENTES!I$8+((1+COEFICIENTES!I$8)*COEFICIENTES!$B$1)))</f>
        <v>2.2588521856834784E-2</v>
      </c>
      <c r="I74" s="25">
        <f>PMT(I67/12,I66,-(1+COEFICIENTES!J$8+((1+COEFICIENTES!J$8)*COEFICIENTES!$B$1)))</f>
        <v>2.0921834345849242E-2</v>
      </c>
      <c r="J74" s="26">
        <f>PMT(J67/12,J66,-(1+COEFICIENTES!K$8+((1+COEFICIENTES!K$8)*COEFICIENTES!$B$1)))</f>
        <v>1.9805001463325714E-2</v>
      </c>
      <c r="K74" s="27">
        <f>PMT(K67/12,K66,-(1+COEFICIENTES!L$8+((1+COEFICIENTES!L$8)*COEFICIENTES!$B$1)))</f>
        <v>1.9387509299527428E-2</v>
      </c>
      <c r="L74" s="25">
        <f>PMT(L67/12,L66,-(1+COEFICIENTES!M$8+((1+COEFICIENTES!M$8)*COEFICIENTES!$B$1)))</f>
        <v>1.8941480977704653E-2</v>
      </c>
    </row>
    <row r="75" spans="2:14" ht="15.75" x14ac:dyDescent="0.2">
      <c r="B75" s="143" t="s">
        <v>29</v>
      </c>
      <c r="C75" s="144"/>
      <c r="D75" s="43">
        <f>PMT(D67/12,D66,-(1+COEFICIENTES!E$9+((1+COEFICIENTES!E$9)*COEFICIENTES!$B$1)))</f>
        <v>4.9376223082444451E-2</v>
      </c>
      <c r="E75" s="44">
        <f>PMT(E67/12,E66,-(1+COEFICIENTES!F$9+((1+COEFICIENTES!F$9)*COEFICIENTES!$B$1)))</f>
        <v>3.4992051793648379E-2</v>
      </c>
      <c r="F75" s="44">
        <f>PMT(F67/12,F66,-(1+COEFICIENTES!G$9+((1+COEFICIENTES!G$9)*COEFICIENTES!$B$1)))</f>
        <v>2.790385382570695E-2</v>
      </c>
      <c r="G75" s="44">
        <f>PMT(G67/12,G66,-(1+COEFICIENTES!H$9+((1+COEFICIENTES!H$9)*COEFICIENTES!$B$1)))</f>
        <v>2.3739136993570498E-2</v>
      </c>
      <c r="H75" s="44">
        <f>PMT(H67/12,H66,-(1+COEFICIENTES!I$9+((1+COEFICIENTES!I$9)*COEFICIENTES!$B$1)))</f>
        <v>2.098551227679564E-2</v>
      </c>
      <c r="I75" s="45">
        <f>PMT(I67/12,I66,-(1+COEFICIENTES!J$9+((1+COEFICIENTES!J$9)*COEFICIENTES!$B$1)))</f>
        <v>1.913041912707512E-2</v>
      </c>
      <c r="J75" s="43">
        <f>PMT(J67/12,J66,-(1+COEFICIENTES!K$9+((1+COEFICIENTES!K$9)*COEFICIENTES!$B$1)))</f>
        <v>1.7811735934487805E-2</v>
      </c>
      <c r="K75" s="46">
        <f>PMT(K67/12,K66,-(1+COEFICIENTES!L$9+((1+COEFICIENTES!L$9)*COEFICIENTES!$B$1)))</f>
        <v>1.7188829761930879E-2</v>
      </c>
      <c r="L75" s="45">
        <f>PMT(L67/12,L66,-(1+COEFICIENTES!M$9+((1+COEFICIENTES!M$9)*COEFICIENTES!$B$1)))</f>
        <v>1.6426035534652567E-2</v>
      </c>
    </row>
    <row r="76" spans="2:14" ht="16.5" thickBot="1" x14ac:dyDescent="0.25">
      <c r="B76" s="145" t="s">
        <v>17</v>
      </c>
      <c r="C76" s="146"/>
      <c r="D76" s="38">
        <f>PMT(D67/12,D66,-(1+COEFICIENTES!E$11+((1+COEFICIENTES!E$11)*COEFICIENTES!$B$1)))</f>
        <v>4.8467758634359828E-2</v>
      </c>
      <c r="E76" s="39">
        <f>PMT(E67/12,E66,-(1+COEFICIENTES!F$11+((1+COEFICIENTES!F$11)*COEFICIENTES!$B$1)))</f>
        <v>3.4006822510061319E-2</v>
      </c>
      <c r="F76" s="39">
        <f>PMT(F67/12,F66,-(1+COEFICIENTES!G$11+((1+COEFICIENTES!G$11)*COEFICIENTES!$B$1)))</f>
        <v>2.6817565085721074E-2</v>
      </c>
      <c r="G76" s="39">
        <f>PMT(G67/12,G66,-(1+COEFICIENTES!H$11+((1+COEFICIENTES!H$11)*COEFICIENTES!$B$1)))</f>
        <v>2.2536716712884021E-2</v>
      </c>
      <c r="H76" s="39">
        <f>PMT(H67/12,H66,-(1+COEFICIENTES!I$11+((1+COEFICIENTES!I$11)*COEFICIENTES!$B$1)))</f>
        <v>1.9709794728138028E-2</v>
      </c>
      <c r="I76" s="40">
        <f>PMT(I67/12,I66,-(1+COEFICIENTES!J$11+((1+COEFICIENTES!J$11)*COEFICIENTES!$B$1)))</f>
        <v>1.771340035875275E-2</v>
      </c>
      <c r="J76" s="41">
        <f>PMT(J67/12,J66,-(1+COEFICIENTES!K$11+((1+COEFICIENTES!K$11)*COEFICIENTES!$B$1)))</f>
        <v>1.6235793264117334E-2</v>
      </c>
      <c r="K76" s="42">
        <f>PMT(K67/12,K66,-(1+COEFICIENTES!L$11+((1+COEFICIENTES!L$11)*COEFICIENTES!$B$1)))</f>
        <v>1.5103749969634515E-2</v>
      </c>
      <c r="L76" s="40">
        <f>PMT(L67/12,L66,-(1+COEFICIENTES!M$11+((1+COEFICIENTES!M$11)*COEFICIENTES!$B$1)))</f>
        <v>1.4213307441506874E-2</v>
      </c>
    </row>
    <row r="79" spans="2:14" ht="14.25" thickBot="1" x14ac:dyDescent="0.25"/>
    <row r="80" spans="2:14" ht="16.5" thickBot="1" x14ac:dyDescent="0.25">
      <c r="B80" s="129" t="s">
        <v>0</v>
      </c>
      <c r="C80" s="130"/>
      <c r="D80" s="61">
        <v>24</v>
      </c>
      <c r="E80" s="61">
        <v>36</v>
      </c>
      <c r="F80" s="9">
        <v>48</v>
      </c>
      <c r="G80" s="9">
        <v>60</v>
      </c>
      <c r="H80" s="9">
        <v>72</v>
      </c>
      <c r="I80" s="10">
        <v>84</v>
      </c>
      <c r="J80" s="61">
        <v>96</v>
      </c>
      <c r="K80" s="10">
        <v>108</v>
      </c>
      <c r="L80" s="11">
        <v>120</v>
      </c>
      <c r="N80" s="59" t="s">
        <v>22</v>
      </c>
    </row>
    <row r="81" spans="2:14" ht="15.75" x14ac:dyDescent="0.2">
      <c r="B81" s="147" t="s">
        <v>1</v>
      </c>
      <c r="C81" s="148"/>
      <c r="D81" s="13">
        <v>0.11749999999999999</v>
      </c>
      <c r="E81" s="13">
        <f>+$D$81</f>
        <v>0.11749999999999999</v>
      </c>
      <c r="F81" s="13">
        <f t="shared" ref="F81:L81" si="4">+$D$81</f>
        <v>0.11749999999999999</v>
      </c>
      <c r="G81" s="13">
        <f t="shared" si="4"/>
        <v>0.11749999999999999</v>
      </c>
      <c r="H81" s="13">
        <f t="shared" si="4"/>
        <v>0.11749999999999999</v>
      </c>
      <c r="I81" s="13">
        <f t="shared" si="4"/>
        <v>0.11749999999999999</v>
      </c>
      <c r="J81" s="13">
        <f t="shared" si="4"/>
        <v>0.11749999999999999</v>
      </c>
      <c r="K81" s="13">
        <f t="shared" si="4"/>
        <v>0.11749999999999999</v>
      </c>
      <c r="L81" s="13">
        <f t="shared" si="4"/>
        <v>0.11749999999999999</v>
      </c>
      <c r="N81" s="60">
        <v>739</v>
      </c>
    </row>
    <row r="82" spans="2:14" ht="15.75" x14ac:dyDescent="0.2">
      <c r="B82" s="135" t="s">
        <v>13</v>
      </c>
      <c r="C82" s="136"/>
      <c r="D82" s="13">
        <v>3.5000000000000003E-2</v>
      </c>
      <c r="E82" s="13">
        <v>3.5000000000000003E-2</v>
      </c>
      <c r="F82" s="13">
        <v>0.04</v>
      </c>
      <c r="G82" s="13">
        <v>0.11</v>
      </c>
      <c r="H82" s="13">
        <v>0.11</v>
      </c>
      <c r="I82" s="13">
        <v>0.11</v>
      </c>
      <c r="J82" s="13">
        <v>0.11</v>
      </c>
      <c r="K82" s="13">
        <v>0.155</v>
      </c>
      <c r="L82" s="14">
        <v>0.155</v>
      </c>
      <c r="N82" s="59" t="s">
        <v>23</v>
      </c>
    </row>
    <row r="83" spans="2:14" ht="15.75" x14ac:dyDescent="0.2">
      <c r="B83" s="135" t="s">
        <v>26</v>
      </c>
      <c r="C83" s="136"/>
      <c r="D83" s="13">
        <f>IF((+D82+COEFICIENTES!$P$6)&lt;0,0,(D82+COEFICIENTES!$P$6))</f>
        <v>4.7500000000000001E-2</v>
      </c>
      <c r="E83" s="13">
        <f>IF((+E82+COEFICIENTES!$P$6)&lt;0,0,(E82+COEFICIENTES!$P$6))</f>
        <v>4.7500000000000001E-2</v>
      </c>
      <c r="F83" s="13">
        <f>IF((+F82+COEFICIENTES!$P$6)&lt;0,0,(F82+COEFICIENTES!$P$6))</f>
        <v>5.2500000000000005E-2</v>
      </c>
      <c r="G83" s="13">
        <f>IF((+G82+COEFICIENTES!$Q$6)&lt;0,0,(G82+COEFICIENTES!$Q$6))</f>
        <v>0.125</v>
      </c>
      <c r="H83" s="13">
        <f>IF((+H82+COEFICIENTES!$R$6)&lt;0,0,(H82+COEFICIENTES!$R$6))</f>
        <v>0.125</v>
      </c>
      <c r="I83" s="13">
        <f>IF((+I82+COEFICIENTES!$R$6)&lt;0,0,(I82+COEFICIENTES!$R$6))</f>
        <v>0.125</v>
      </c>
      <c r="J83" s="13">
        <f>IF((+J82+COEFICIENTES!$S$6)&lt;0,0,(J82+COEFICIENTES!$S$6))</f>
        <v>0.11749999999999999</v>
      </c>
      <c r="K83" s="13">
        <f>IF((+K82+COEFICIENTES!$S$6)&lt;0,0,(K82+COEFICIENTES!$S$6))</f>
        <v>0.16250000000000001</v>
      </c>
      <c r="L83" s="14">
        <f>IF((+L82+COEFICIENTES!$S$6)&lt;0,0,(L82+COEFICIENTES!$S$6))</f>
        <v>0.16250000000000001</v>
      </c>
      <c r="N83" s="60">
        <v>739</v>
      </c>
    </row>
    <row r="84" spans="2:14" ht="15.75" x14ac:dyDescent="0.2">
      <c r="B84" s="135" t="s">
        <v>27</v>
      </c>
      <c r="C84" s="136"/>
      <c r="D84" s="13">
        <f>IF((+D82+COEFICIENTES!$P$4+COEFICIENTES!$P$6)&lt;0,0,(+D82+COEFICIENTES!$P$4+COEFICIENTES!$P$6))</f>
        <v>2.7500000000000004E-2</v>
      </c>
      <c r="E84" s="13">
        <f>IF((+E82+COEFICIENTES!$P$4+COEFICIENTES!$P$6)&lt;0,0,(+E82+COEFICIENTES!$P$4+COEFICIENTES!$P$6))</f>
        <v>2.7500000000000004E-2</v>
      </c>
      <c r="F84" s="13">
        <f>IF((+F82+COEFICIENTES!$P$4+COEFICIENTES!$P$6)&lt;0,0,(+F82+COEFICIENTES!$P$4+COEFICIENTES!$P$6))</f>
        <v>3.2500000000000001E-2</v>
      </c>
      <c r="G84" s="13">
        <f>IF((+G82+COEFICIENTES!$Q$4+COEFICIENTES!$Q$6)&lt;0,0,(+G82+COEFICIENTES!$Q$4+COEFICIENTES!$Q$6))</f>
        <v>9.5000000000000001E-2</v>
      </c>
      <c r="H84" s="13">
        <f>IF((+H82+COEFICIENTES!$R$4+COEFICIENTES!$R$6)&lt;0,0,(+H82+COEFICIENTES!$R$4+COEFICIENTES!$R$6))</f>
        <v>0.09</v>
      </c>
      <c r="I84" s="13">
        <f>IF((+I82+COEFICIENTES!$R$4+COEFICIENTES!$R$6)&lt;0,0,(+I82+COEFICIENTES!$R$4+COEFICIENTES!$R$6))</f>
        <v>0.09</v>
      </c>
      <c r="J84" s="13">
        <f>IF((+J82+COEFICIENTES!$S$4+COEFICIENTES!$S$6)&lt;0,0,(+J82+COEFICIENTES!$S$4+COEFICIENTES!$S$6))</f>
        <v>8.249999999999999E-2</v>
      </c>
      <c r="K84" s="13">
        <f>IF((+K82+COEFICIENTES!$S$4+COEFICIENTES!$S$6)&lt;0,0,(+K82+COEFICIENTES!$S$4+COEFICIENTES!$S$6))</f>
        <v>0.1275</v>
      </c>
      <c r="L84" s="14">
        <f>IF((+L82+COEFICIENTES!$S$4+COEFICIENTES!$S$6)&lt;0,0,(+L82+COEFICIENTES!$S$4+COEFICIENTES!$S$6))</f>
        <v>0.1275</v>
      </c>
      <c r="N84" s="59" t="s">
        <v>24</v>
      </c>
    </row>
    <row r="85" spans="2:14" ht="15.75" x14ac:dyDescent="0.2">
      <c r="B85" s="135" t="s">
        <v>16</v>
      </c>
      <c r="C85" s="136"/>
      <c r="D85" s="13">
        <f>IF((+D82+COEFICIENTES!$P$4)&lt;0,0,(+D82+COEFICIENTES!$P$4))</f>
        <v>1.5000000000000003E-2</v>
      </c>
      <c r="E85" s="13">
        <f>IF((+E82+COEFICIENTES!$P$4)&lt;0,0,(+E82+COEFICIENTES!$P$4))</f>
        <v>1.5000000000000003E-2</v>
      </c>
      <c r="F85" s="13">
        <f>IF((+F82+COEFICIENTES!$P$4)&lt;0,0,(+F82+COEFICIENTES!$P$4))</f>
        <v>0.02</v>
      </c>
      <c r="G85" s="13">
        <f>IF((+G82+COEFICIENTES!$Q$4)&lt;0,0,(+G82+COEFICIENTES!$Q$4))</f>
        <v>0.08</v>
      </c>
      <c r="H85" s="13">
        <f>IF((+H82+COEFICIENTES!$R$4)&lt;0,0,(+H82+COEFICIENTES!$R$4))</f>
        <v>7.4999999999999997E-2</v>
      </c>
      <c r="I85" s="13">
        <f>IF((+I82+COEFICIENTES!$R$4)&lt;0,0,(+I82+COEFICIENTES!$R$4))</f>
        <v>7.4999999999999997E-2</v>
      </c>
      <c r="J85" s="13">
        <f>IF((+J82+COEFICIENTES!$S$4)&lt;0,0,(+J82+COEFICIENTES!$S$4))</f>
        <v>7.4999999999999997E-2</v>
      </c>
      <c r="K85" s="13">
        <f>IF((+K82+COEFICIENTES!$S$4)&lt;0,0,(+K82+COEFICIENTES!$S$4))</f>
        <v>0.12</v>
      </c>
      <c r="L85" s="14">
        <f>IF((+L82+COEFICIENTES!$S$4)&lt;0,0,(+L82+COEFICIENTES!$S$4))</f>
        <v>0.12</v>
      </c>
      <c r="N85" s="60">
        <v>9862</v>
      </c>
    </row>
    <row r="86" spans="2:14" ht="15.75" x14ac:dyDescent="0.2">
      <c r="B86" s="149" t="s">
        <v>2</v>
      </c>
      <c r="C86" s="150"/>
      <c r="D86" s="15"/>
      <c r="E86" s="15"/>
      <c r="F86" s="13"/>
      <c r="G86" s="13"/>
      <c r="H86" s="13"/>
      <c r="I86" s="15"/>
      <c r="J86" s="16"/>
      <c r="K86" s="15"/>
      <c r="L86" s="17"/>
    </row>
    <row r="87" spans="2:14" ht="15.75" x14ac:dyDescent="0.2">
      <c r="B87" s="139" t="s">
        <v>7</v>
      </c>
      <c r="C87" s="140"/>
      <c r="D87" s="19">
        <f>PMT(D81/12,D80,-(1+COEFICIENTES!E$7+((1+COEFICIENTES!E$7)*COEFICIENTES!$B$1)))</f>
        <v>5.0485507671731329E-2</v>
      </c>
      <c r="E87" s="19">
        <f>PMT(E81/12,E80,-(1+COEFICIENTES!F$7+((1+COEFICIENTES!F$7)*COEFICIENTES!$B$1)))</f>
        <v>3.5682340372563681E-2</v>
      </c>
      <c r="F87" s="19">
        <f>PMT(F81/12,F80,-(1+COEFICIENTES!G$7+((1+COEFICIENTES!G$7)*COEFICIENTES!$B$1)))</f>
        <v>2.8605659919612812E-2</v>
      </c>
      <c r="G87" s="19">
        <f>PMT(G81/12,G80,-(1+COEFICIENTES!H$7+((1+COEFICIENTES!H$7)*COEFICIENTES!$B$1)))</f>
        <v>2.451222070588795E-2</v>
      </c>
      <c r="H87" s="19">
        <f>PMT(H81/12,H80,-(1+COEFICIENTES!I$7+((1+COEFICIENTES!I$7)*COEFICIENTES!$B$1)))</f>
        <v>2.1699276096857373E-2</v>
      </c>
      <c r="I87" s="20">
        <f>PMT(I81/12,I80,-(1+COEFICIENTES!J$7+((1+COEFICIENTES!J$7)*COEFICIENTES!$B$1)))</f>
        <v>1.9846919503440703E-2</v>
      </c>
      <c r="J87" s="21">
        <f>PMT(J81/12,J80,-(1+COEFICIENTES!K$7+((1+COEFICIENTES!K$7)*COEFICIENTES!$B$1)))</f>
        <v>1.8511224536599449E-2</v>
      </c>
      <c r="K87" s="22">
        <f>PMT(K81/12,K80,-(1+COEFICIENTES!L$7+((1+COEFICIENTES!L$7)*COEFICIENTES!$B$1)))</f>
        <v>1.7437927827484986E-2</v>
      </c>
      <c r="L87" s="20">
        <f>PMT(L81/12,L80,-(1+COEFICIENTES!M$7+((1+COEFICIENTES!M$7)*COEFICIENTES!$B$1)))</f>
        <v>1.6752945776913074E-2</v>
      </c>
    </row>
    <row r="88" spans="2:14" ht="15.75" x14ac:dyDescent="0.2">
      <c r="B88" s="141" t="s">
        <v>28</v>
      </c>
      <c r="C88" s="142"/>
      <c r="D88" s="23">
        <f>PMT(D81/12,D80,-(1+COEFICIENTES!E$8+((1+COEFICIENTES!E$8)*COEFICIENTES!$B$1)))</f>
        <v>5.1459538096629225E-2</v>
      </c>
      <c r="E88" s="24">
        <f>PMT(E81/12,E80,-(1+COEFICIENTES!F$8+((1+COEFICIENTES!F$8)*COEFICIENTES!$B$1)))</f>
        <v>3.674958235452349E-2</v>
      </c>
      <c r="F88" s="24">
        <f>PMT(F81/12,F80,-(1+COEFICIENTES!G$8+((1+COEFICIENTES!G$8)*COEFICIENTES!$B$1)))</f>
        <v>2.9816365938633797E-2</v>
      </c>
      <c r="G88" s="24">
        <f>PMT(G81/12,G80,-(1+COEFICIENTES!H$8+((1+COEFICIENTES!H$8)*COEFICIENTES!$B$1)))</f>
        <v>2.5900082875268432E-2</v>
      </c>
      <c r="H88" s="24">
        <f>PMT(H81/12,H80,-(1+COEFICIENTES!I$8+((1+COEFICIENTES!I$8)*COEFICIENTES!$B$1)))</f>
        <v>2.3202811778730573E-2</v>
      </c>
      <c r="I88" s="25">
        <f>PMT(I81/12,I80,-(1+COEFICIENTES!J$8+((1+COEFICIENTES!J$8)*COEFICIENTES!$B$1)))</f>
        <v>2.1572031617083178E-2</v>
      </c>
      <c r="J88" s="26">
        <f>PMT(J81/12,J80,-(1+COEFICIENTES!K$8+((1+COEFICIENTES!K$8)*COEFICIENTES!$B$1)))</f>
        <v>2.0494113395939175E-2</v>
      </c>
      <c r="K88" s="27">
        <f>PMT(K81/12,K80,-(1+COEFICIENTES!L$8+((1+COEFICIENTES!L$8)*COEFICIENTES!$B$1)))</f>
        <v>2.0130989156153207E-2</v>
      </c>
      <c r="L88" s="25">
        <f>PMT(L81/12,L80,-(1+COEFICIENTES!M$8+((1+COEFICIENTES!M$8)*COEFICIENTES!$B$1)))</f>
        <v>1.9732098704017313E-2</v>
      </c>
    </row>
    <row r="89" spans="2:14" ht="15.75" x14ac:dyDescent="0.2">
      <c r="B89" s="143" t="s">
        <v>29</v>
      </c>
      <c r="C89" s="144"/>
      <c r="D89" s="43">
        <f>PMT(D81/12,D80,-(1+COEFICIENTES!E$9+((1+COEFICIENTES!E$9)*COEFICIENTES!$B$1)))</f>
        <v>4.9870022989800103E-2</v>
      </c>
      <c r="E89" s="44">
        <f>PMT(E81/12,E80,-(1+COEFICIENTES!F$9+((1+COEFICIENTES!F$9)*COEFICIENTES!$B$1)))</f>
        <v>3.5501133184765998E-2</v>
      </c>
      <c r="F89" s="44">
        <f>PMT(F81/12,F80,-(1+COEFICIENTES!G$9+((1+COEFICIENTES!G$9)*COEFICIENTES!$B$1)))</f>
        <v>2.8432085829685653E-2</v>
      </c>
      <c r="G89" s="44">
        <f>PMT(G81/12,G80,-(1+COEFICIENTES!H$9+((1+COEFICIENTES!H$9)*COEFICIENTES!$B$1)))</f>
        <v>2.4288600915473524E-2</v>
      </c>
      <c r="H89" s="44">
        <f>PMT(H81/12,H80,-(1+COEFICIENTES!I$9+((1+COEFICIENTES!I$9)*COEFICIENTES!$B$1)))</f>
        <v>2.1556208703023078E-2</v>
      </c>
      <c r="I89" s="45">
        <f>PMT(I81/12,I80,-(1+COEFICIENTES!J$9+((1+COEFICIENTES!J$9)*COEFICIENTES!$B$1)))</f>
        <v>1.972494378052423E-2</v>
      </c>
      <c r="J89" s="43">
        <f>PMT(J81/12,J80,-(1+COEFICIENTES!K$9+((1+COEFICIENTES!K$9)*COEFICIENTES!$B$1)))</f>
        <v>1.8431492504349452E-2</v>
      </c>
      <c r="K89" s="46">
        <f>PMT(K81/12,K80,-(1+COEFICIENTES!L$9+((1+COEFICIENTES!L$9)*COEFICIENTES!$B$1)))</f>
        <v>1.7847993788084396E-2</v>
      </c>
      <c r="L89" s="45">
        <f>PMT(L81/12,L80,-(1+COEFICIENTES!M$9+((1+COEFICIENTES!M$9)*COEFICIENTES!$B$1)))</f>
        <v>1.7111658526963686E-2</v>
      </c>
    </row>
    <row r="90" spans="2:14" ht="16.5" thickBot="1" x14ac:dyDescent="0.25">
      <c r="B90" s="145" t="s">
        <v>17</v>
      </c>
      <c r="C90" s="146"/>
      <c r="D90" s="38">
        <f>PMT(D81/12,D80,-(1+COEFICIENTES!E$11+((1+COEFICIENTES!E$11)*COEFICIENTES!$B$1)))</f>
        <v>4.8952473204030747E-2</v>
      </c>
      <c r="E90" s="39">
        <f>PMT(E81/12,E80,-(1+COEFICIENTES!F$11+((1+COEFICIENTES!F$11)*COEFICIENTES!$B$1)))</f>
        <v>3.4501570306303839E-2</v>
      </c>
      <c r="F90" s="39">
        <f>PMT(F81/12,F80,-(1+COEFICIENTES!G$11+((1+COEFICIENTES!G$11)*COEFICIENTES!$B$1)))</f>
        <v>2.7325233174707735E-2</v>
      </c>
      <c r="G90" s="39">
        <f>PMT(G81/12,G80,-(1+COEFICIENTES!H$11+((1+COEFICIENTES!H$11)*COEFICIENTES!$B$1)))</f>
        <v>2.3058349523513686E-2</v>
      </c>
      <c r="H90" s="39">
        <f>PMT(H81/12,H80,-(1+COEFICIENTES!I$11+((1+COEFICIENTES!I$11)*COEFICIENTES!$B$1)))</f>
        <v>2.0245798294058238E-2</v>
      </c>
      <c r="I90" s="40">
        <f>PMT(I81/12,I80,-(1+COEFICIENTES!J$11+((1+COEFICIENTES!J$11)*COEFICIENTES!$B$1)))</f>
        <v>1.8263887681572995E-2</v>
      </c>
      <c r="J90" s="41">
        <f>PMT(J81/12,J80,-(1+COEFICIENTES!K$11+((1+COEFICIENTES!K$11)*COEFICIENTES!$B$1)))</f>
        <v>1.6800715154906724E-2</v>
      </c>
      <c r="K90" s="42">
        <f>PMT(K81/12,K80,-(1+COEFICIENTES!L$11+((1+COEFICIENTES!L$11)*COEFICIENTES!$B$1)))</f>
        <v>1.5682954533173223E-2</v>
      </c>
      <c r="L90" s="40">
        <f>PMT(L81/12,L80,-(1+COEFICIENTES!M$11+((1+COEFICIENTES!M$11)*COEFICIENTES!$B$1)))</f>
        <v>1.4806571126960722E-2</v>
      </c>
    </row>
    <row r="93" spans="2:14" ht="14.25" thickBot="1" x14ac:dyDescent="0.25"/>
    <row r="94" spans="2:14" ht="16.5" thickBot="1" x14ac:dyDescent="0.25">
      <c r="B94" s="129" t="s">
        <v>0</v>
      </c>
      <c r="C94" s="130"/>
      <c r="D94" s="61">
        <v>24</v>
      </c>
      <c r="E94" s="61">
        <v>36</v>
      </c>
      <c r="F94" s="9">
        <v>48</v>
      </c>
      <c r="G94" s="9">
        <v>60</v>
      </c>
      <c r="H94" s="9">
        <v>72</v>
      </c>
      <c r="I94" s="10">
        <v>84</v>
      </c>
      <c r="J94" s="61">
        <v>96</v>
      </c>
      <c r="K94" s="10">
        <v>108</v>
      </c>
      <c r="L94" s="11">
        <v>120</v>
      </c>
      <c r="N94" s="59" t="s">
        <v>22</v>
      </c>
    </row>
    <row r="95" spans="2:14" ht="15.75" x14ac:dyDescent="0.2">
      <c r="B95" s="147" t="s">
        <v>1</v>
      </c>
      <c r="C95" s="148"/>
      <c r="D95" s="13">
        <v>0.1275</v>
      </c>
      <c r="E95" s="13">
        <f>+$D$95</f>
        <v>0.1275</v>
      </c>
      <c r="F95" s="13">
        <f t="shared" ref="F95:L95" si="5">+$D$95</f>
        <v>0.1275</v>
      </c>
      <c r="G95" s="13">
        <f t="shared" si="5"/>
        <v>0.1275</v>
      </c>
      <c r="H95" s="13">
        <f t="shared" si="5"/>
        <v>0.1275</v>
      </c>
      <c r="I95" s="13">
        <f t="shared" si="5"/>
        <v>0.1275</v>
      </c>
      <c r="J95" s="13">
        <f t="shared" si="5"/>
        <v>0.1275</v>
      </c>
      <c r="K95" s="13">
        <f t="shared" si="5"/>
        <v>0.1275</v>
      </c>
      <c r="L95" s="13">
        <f t="shared" si="5"/>
        <v>0.1275</v>
      </c>
      <c r="N95" s="60">
        <v>740</v>
      </c>
    </row>
    <row r="96" spans="2:14" ht="15.75" x14ac:dyDescent="0.2">
      <c r="B96" s="135" t="s">
        <v>13</v>
      </c>
      <c r="C96" s="136"/>
      <c r="D96" s="13">
        <v>0.04</v>
      </c>
      <c r="E96" s="13">
        <v>0.04</v>
      </c>
      <c r="F96" s="13">
        <v>4.4999999999999998E-2</v>
      </c>
      <c r="G96" s="13">
        <v>0.13</v>
      </c>
      <c r="H96" s="13">
        <v>0.13</v>
      </c>
      <c r="I96" s="13">
        <v>0.13</v>
      </c>
      <c r="J96" s="13">
        <v>0.13</v>
      </c>
      <c r="K96" s="13">
        <v>0.17</v>
      </c>
      <c r="L96" s="14">
        <v>0.17</v>
      </c>
      <c r="N96" s="59" t="s">
        <v>23</v>
      </c>
    </row>
    <row r="97" spans="2:14" ht="15.75" x14ac:dyDescent="0.2">
      <c r="B97" s="135" t="s">
        <v>26</v>
      </c>
      <c r="C97" s="136"/>
      <c r="D97" s="13">
        <f>IF((+D96+COEFICIENTES!$P$6)&lt;0,0,(D96+COEFICIENTES!$P$6))</f>
        <v>5.2500000000000005E-2</v>
      </c>
      <c r="E97" s="13">
        <f>IF((+E96+COEFICIENTES!$P$6)&lt;0,0,(E96+COEFICIENTES!$P$6))</f>
        <v>5.2500000000000005E-2</v>
      </c>
      <c r="F97" s="13">
        <f>IF((+F96+COEFICIENTES!$P$6)&lt;0,0,(F96+COEFICIENTES!$P$6))</f>
        <v>5.7499999999999996E-2</v>
      </c>
      <c r="G97" s="13">
        <f>IF((+G96+COEFICIENTES!$Q$6)&lt;0,0,(G96+COEFICIENTES!$Q$6))</f>
        <v>0.14500000000000002</v>
      </c>
      <c r="H97" s="13">
        <f>IF((+H96+COEFICIENTES!$R$6)&lt;0,0,(H96+COEFICIENTES!$R$6))</f>
        <v>0.14500000000000002</v>
      </c>
      <c r="I97" s="13">
        <f>IF((+I96+COEFICIENTES!$R$6)&lt;0,0,(I96+COEFICIENTES!$R$6))</f>
        <v>0.14500000000000002</v>
      </c>
      <c r="J97" s="13">
        <f>IF((+J96+COEFICIENTES!$S$6)&lt;0,0,(J96+COEFICIENTES!$S$6))</f>
        <v>0.13750000000000001</v>
      </c>
      <c r="K97" s="13">
        <f>IF((+K96+COEFICIENTES!$S$6)&lt;0,0,(K96+COEFICIENTES!$S$6))</f>
        <v>0.17750000000000002</v>
      </c>
      <c r="L97" s="14">
        <f>IF((+L96+COEFICIENTES!$S$6)&lt;0,0,(L96+COEFICIENTES!$S$6))</f>
        <v>0.17750000000000002</v>
      </c>
      <c r="N97" s="60">
        <v>740</v>
      </c>
    </row>
    <row r="98" spans="2:14" ht="15.75" x14ac:dyDescent="0.2">
      <c r="B98" s="135" t="s">
        <v>27</v>
      </c>
      <c r="C98" s="136"/>
      <c r="D98" s="13">
        <f>IF((+D96+COEFICIENTES!$P$4+COEFICIENTES!$P$6)&lt;0,0,(+D96+COEFICIENTES!$P$4+COEFICIENTES!$P$6))</f>
        <v>3.2500000000000001E-2</v>
      </c>
      <c r="E98" s="13">
        <f>IF((+E96+COEFICIENTES!$P$4+COEFICIENTES!$P$6)&lt;0,0,(+E96+COEFICIENTES!$P$4+COEFICIENTES!$P$6))</f>
        <v>3.2500000000000001E-2</v>
      </c>
      <c r="F98" s="13">
        <f>IF((+F96+COEFICIENTES!$P$4+COEFICIENTES!$P$6)&lt;0,0,(+F96+COEFICIENTES!$P$4+COEFICIENTES!$P$6))</f>
        <v>3.7499999999999999E-2</v>
      </c>
      <c r="G98" s="13">
        <f>IF((+G96+COEFICIENTES!$Q$4+COEFICIENTES!$Q$6)&lt;0,0,(+G96+COEFICIENTES!$Q$4+COEFICIENTES!$Q$6))</f>
        <v>0.115</v>
      </c>
      <c r="H98" s="13">
        <f>IF((+H96+COEFICIENTES!$R$4+COEFICIENTES!$R$6)&lt;0,0,(+H96+COEFICIENTES!$R$4+COEFICIENTES!$R$6))</f>
        <v>0.11</v>
      </c>
      <c r="I98" s="13">
        <f>IF((+I96+COEFICIENTES!$R$4+COEFICIENTES!$R$6)&lt;0,0,(+I96+COEFICIENTES!$R$4+COEFICIENTES!$R$6))</f>
        <v>0.11</v>
      </c>
      <c r="J98" s="13">
        <f>IF((+J96+COEFICIENTES!$S$4+COEFICIENTES!$S$6)&lt;0,0,(+J96+COEFICIENTES!$S$4+COEFICIENTES!$S$6))</f>
        <v>0.10250000000000001</v>
      </c>
      <c r="K98" s="13">
        <f>IF((+K96+COEFICIENTES!$S$4+COEFICIENTES!$S$6)&lt;0,0,(+K96+COEFICIENTES!$S$4+COEFICIENTES!$S$6))</f>
        <v>0.14250000000000002</v>
      </c>
      <c r="L98" s="14">
        <f>IF((+L96+COEFICIENTES!$S$4+COEFICIENTES!$S$6)&lt;0,0,(+L96+COEFICIENTES!$S$4+COEFICIENTES!$S$6))</f>
        <v>0.14250000000000002</v>
      </c>
      <c r="N98" s="59" t="s">
        <v>24</v>
      </c>
    </row>
    <row r="99" spans="2:14" ht="15.75" x14ac:dyDescent="0.2">
      <c r="B99" s="135" t="s">
        <v>16</v>
      </c>
      <c r="C99" s="136"/>
      <c r="D99" s="13">
        <f>IF((+D96+COEFICIENTES!$P$4)&lt;0,0,(+D96+COEFICIENTES!$P$4))</f>
        <v>0.02</v>
      </c>
      <c r="E99" s="13">
        <f>IF((+E96+COEFICIENTES!$P$4)&lt;0,0,(+E96+COEFICIENTES!$P$4))</f>
        <v>0.02</v>
      </c>
      <c r="F99" s="13">
        <f>IF((+F96+COEFICIENTES!$P$4)&lt;0,0,(+F96+COEFICIENTES!$P$4))</f>
        <v>2.4999999999999998E-2</v>
      </c>
      <c r="G99" s="13">
        <f>IF((+G96+COEFICIENTES!$Q$4)&lt;0,0,(+G96+COEFICIENTES!$Q$4))</f>
        <v>0.1</v>
      </c>
      <c r="H99" s="13">
        <f>IF((+H96+COEFICIENTES!$R$4)&lt;0,0,(+H96+COEFICIENTES!$R$4))</f>
        <v>9.5000000000000001E-2</v>
      </c>
      <c r="I99" s="13">
        <f>IF((+I96+COEFICIENTES!$R$4)&lt;0,0,(+I96+COEFICIENTES!$R$4))</f>
        <v>9.5000000000000001E-2</v>
      </c>
      <c r="J99" s="13">
        <f>IF((+J96+COEFICIENTES!$S$4)&lt;0,0,(+J96+COEFICIENTES!$S$4))</f>
        <v>9.5000000000000001E-2</v>
      </c>
      <c r="K99" s="13">
        <f>IF((+K96+COEFICIENTES!$S$4)&lt;0,0,(+K96+COEFICIENTES!$S$4))</f>
        <v>0.13500000000000001</v>
      </c>
      <c r="L99" s="14">
        <f>IF((+L96+COEFICIENTES!$S$4)&lt;0,0,(+L96+COEFICIENTES!$S$4))</f>
        <v>0.13500000000000001</v>
      </c>
      <c r="N99" s="60">
        <v>9863</v>
      </c>
    </row>
    <row r="100" spans="2:14" ht="15.75" x14ac:dyDescent="0.2">
      <c r="B100" s="149" t="s">
        <v>2</v>
      </c>
      <c r="C100" s="150"/>
      <c r="D100" s="15"/>
      <c r="E100" s="15"/>
      <c r="F100" s="13"/>
      <c r="G100" s="13"/>
      <c r="H100" s="13"/>
      <c r="I100" s="15"/>
      <c r="J100" s="16"/>
      <c r="K100" s="15"/>
      <c r="L100" s="17"/>
    </row>
    <row r="101" spans="2:14" ht="15.75" x14ac:dyDescent="0.2">
      <c r="B101" s="139" t="s">
        <v>7</v>
      </c>
      <c r="C101" s="140"/>
      <c r="D101" s="19">
        <f>PMT(D95/12,D94,-(1+COEFICIENTES!E$7+((1+COEFICIENTES!E$7)*COEFICIENTES!$B$1)))</f>
        <v>5.0988323998920983E-2</v>
      </c>
      <c r="E101" s="19">
        <f>PMT(E95/12,E94,-(1+COEFICIENTES!F$7+((1+COEFICIENTES!F$7)*COEFICIENTES!$B$1)))</f>
        <v>3.6198389971970765E-2</v>
      </c>
      <c r="F101" s="19">
        <f>PMT(F95/12,F94,-(1+COEFICIENTES!G$7+((1+COEFICIENTES!G$7)*COEFICIENTES!$B$1)))</f>
        <v>2.9142960108496888E-2</v>
      </c>
      <c r="G101" s="19">
        <f>PMT(G95/12,G94,-(1+COEFICIENTES!H$7+((1+COEFICIENTES!H$7)*COEFICIENTES!$B$1)))</f>
        <v>2.5074071478360965E-2</v>
      </c>
      <c r="H101" s="19">
        <f>PMT(H95/12,H94,-(1+COEFICIENTES!I$7+((1+COEFICIENTES!I$7)*COEFICIENTES!$B$1)))</f>
        <v>2.2282495483416154E-2</v>
      </c>
      <c r="I101" s="20">
        <f>PMT(I95/12,I94,-(1+COEFICIENTES!J$7+((1+COEFICIENTES!J$7)*COEFICIENTES!$B$1)))</f>
        <v>2.0455273592776779E-2</v>
      </c>
      <c r="J101" s="21">
        <f>PMT(J95/12,J94,-(1+COEFICIENTES!K$7+((1+COEFICIENTES!K$7)*COEFICIENTES!$B$1)))</f>
        <v>1.9145191938359132E-2</v>
      </c>
      <c r="K101" s="22">
        <f>PMT(K95/12,K94,-(1+COEFICIENTES!L$7+((1+COEFICIENTES!L$7)*COEFICIENTES!$B$1)))</f>
        <v>1.8094742000225709E-2</v>
      </c>
      <c r="L101" s="20">
        <f>PMT(L95/12,L94,-(1+COEFICIENTES!M$7+((1+COEFICIENTES!M$7)*COEFICIENTES!$B$1)))</f>
        <v>1.7438299841978571E-2</v>
      </c>
    </row>
    <row r="102" spans="2:14" ht="15.75" x14ac:dyDescent="0.2">
      <c r="B102" s="141" t="s">
        <v>28</v>
      </c>
      <c r="C102" s="142"/>
      <c r="D102" s="23">
        <f>PMT(D95/12,D94,-(1+COEFICIENTES!E$8+((1+COEFICIENTES!E$8)*COEFICIENTES!$B$1)))</f>
        <v>5.1972055393927012E-2</v>
      </c>
      <c r="E102" s="24">
        <f>PMT(E95/12,E94,-(1+COEFICIENTES!F$8+((1+COEFICIENTES!F$8)*COEFICIENTES!$B$1)))</f>
        <v>3.7281066754213027E-2</v>
      </c>
      <c r="F102" s="24">
        <f>PMT(F95/12,F94,-(1+COEFICIENTES!G$8+((1+COEFICIENTES!G$8)*COEFICIENTES!$B$1)))</f>
        <v>3.03764068220004E-2</v>
      </c>
      <c r="G102" s="24">
        <f>PMT(G95/12,G94,-(1+COEFICIENTES!H$8+((1+COEFICIENTES!H$8)*COEFICIENTES!$B$1)))</f>
        <v>2.6493745185394792E-2</v>
      </c>
      <c r="H102" s="24">
        <f>PMT(H95/12,H94,-(1+COEFICIENTES!I$8+((1+COEFICIENTES!I$8)*COEFICIENTES!$B$1)))</f>
        <v>2.3826442244172227E-2</v>
      </c>
      <c r="I102" s="25">
        <f>PMT(I95/12,I94,-(1+COEFICIENTES!J$8+((1+COEFICIENTES!J$8)*COEFICIENTES!$B$1)))</f>
        <v>2.2233264391633638E-2</v>
      </c>
      <c r="J102" s="26">
        <f>PMT(J95/12,J94,-(1+COEFICIENTES!K$8+((1+COEFICIENTES!K$8)*COEFICIENTES!$B$1)))</f>
        <v>2.1195990238030503E-2</v>
      </c>
      <c r="K102" s="27">
        <f>PMT(K95/12,K94,-(1+COEFICIENTES!L$8+((1+COEFICIENTES!L$8)*COEFICIENTES!$B$1)))</f>
        <v>2.0889239741879954E-2</v>
      </c>
      <c r="L102" s="25">
        <f>PMT(L95/12,L94,-(1+COEFICIENTES!M$8+((1+COEFICIENTES!M$8)*COEFICIENTES!$B$1)))</f>
        <v>2.0539328324357176E-2</v>
      </c>
    </row>
    <row r="103" spans="2:14" ht="15.75" x14ac:dyDescent="0.2">
      <c r="B103" s="143" t="s">
        <v>29</v>
      </c>
      <c r="C103" s="144"/>
      <c r="D103" s="43">
        <f>PMT(D95/12,D94,-(1+COEFICIENTES!E$9+((1+COEFICIENTES!E$9)*COEFICIENTES!$B$1)))</f>
        <v>5.0366709325206316E-2</v>
      </c>
      <c r="E103" s="44">
        <f>PMT(E95/12,E94,-(1+COEFICIENTES!F$9+((1+COEFICIENTES!F$9)*COEFICIENTES!$B$1)))</f>
        <v>3.6014562106950219E-2</v>
      </c>
      <c r="F103" s="44">
        <f>PMT(F95/12,F94,-(1+COEFICIENTES!G$9+((1+COEFICIENTES!G$9)*COEFICIENTES!$B$1)))</f>
        <v>2.896612577596161E-2</v>
      </c>
      <c r="G103" s="44">
        <f>PMT(G95/12,G94,-(1+COEFICIENTES!H$9+((1+COEFICIENTES!H$9)*COEFICIENTES!$B$1)))</f>
        <v>2.4845326042518812E-2</v>
      </c>
      <c r="H103" s="44">
        <f>PMT(H95/12,H94,-(1+COEFICIENTES!I$9+((1+COEFICIENTES!I$9)*COEFICIENTES!$B$1)))</f>
        <v>2.2135582814868722E-2</v>
      </c>
      <c r="I103" s="45">
        <f>PMT(I95/12,I94,-(1+COEFICIENTES!J$9+((1+COEFICIENTES!J$9)*COEFICIENTES!$B$1)))</f>
        <v>2.0329559031204609E-2</v>
      </c>
      <c r="J103" s="43">
        <f>PMT(J95/12,J94,-(1+COEFICIENTES!K$9+((1+COEFICIENTES!K$9)*COEFICIENTES!$B$1)))</f>
        <v>1.9062729265074411E-2</v>
      </c>
      <c r="K103" s="46">
        <f>PMT(K95/12,K94,-(1+COEFICIENTES!L$9+((1+COEFICIENTES!L$9)*COEFICIENTES!$B$1)))</f>
        <v>1.8520253439057673E-2</v>
      </c>
      <c r="L103" s="45">
        <f>PMT(L95/12,L94,-(1+COEFICIENTES!M$9+((1+COEFICIENTES!M$9)*COEFICIENTES!$B$1)))</f>
        <v>1.7811687339068401E-2</v>
      </c>
    </row>
    <row r="104" spans="2:14" ht="16.5" thickBot="1" x14ac:dyDescent="0.25">
      <c r="B104" s="145" t="s">
        <v>17</v>
      </c>
      <c r="C104" s="146"/>
      <c r="D104" s="38">
        <f>PMT(D95/12,D94,-(1+COEFICIENTES!E$11+((1+COEFICIENTES!E$11)*COEFICIENTES!$B$1)))</f>
        <v>4.9440021094869981E-2</v>
      </c>
      <c r="E104" s="39">
        <f>PMT(E95/12,E94,-(1+COEFICIENTES!F$11+((1+COEFICIENTES!F$11)*COEFICIENTES!$B$1)))</f>
        <v>3.5000543225388869E-2</v>
      </c>
      <c r="F104" s="39">
        <f>PMT(F95/12,F94,-(1+COEFICIENTES!G$11+((1+COEFICIENTES!G$11)*COEFICIENTES!$B$1)))</f>
        <v>2.7838483104523391E-2</v>
      </c>
      <c r="G104" s="39">
        <f>PMT(G95/12,G94,-(1+COEFICIENTES!H$11+((1+COEFICIENTES!H$11)*COEFICIENTES!$B$1)))</f>
        <v>2.3586875749153739E-2</v>
      </c>
      <c r="H104" s="39">
        <f>PMT(H95/12,H94,-(1+COEFICIENTES!I$11+((1+COEFICIENTES!I$11)*COEFICIENTES!$B$1)))</f>
        <v>2.078995202567344E-2</v>
      </c>
      <c r="I104" s="40">
        <f>PMT(I95/12,I94,-(1+COEFICIENTES!J$11+((1+COEFICIENTES!J$11)*COEFICIENTES!$B$1)))</f>
        <v>1.8823718175989702E-2</v>
      </c>
      <c r="J104" s="41">
        <f>PMT(J95/12,J94,-(1+COEFICIENTES!K$11+((1+COEFICIENTES!K$11)*COEFICIENTES!$B$1)))</f>
        <v>1.7376101494875854E-2</v>
      </c>
      <c r="K104" s="42">
        <f>PMT(K95/12,K94,-(1+COEFICIENTES!L$11+((1+COEFICIENTES!L$11)*COEFICIENTES!$B$1)))</f>
        <v>1.6273666165297358E-2</v>
      </c>
      <c r="L104" s="40">
        <f>PMT(L95/12,L94,-(1+COEFICIENTES!M$11+((1+COEFICIENTES!M$11)*COEFICIENTES!$B$1)))</f>
        <v>1.5412300044529852E-2</v>
      </c>
    </row>
    <row r="107" spans="2:14" ht="14.25" thickBot="1" x14ac:dyDescent="0.25"/>
    <row r="108" spans="2:14" ht="16.5" thickBot="1" x14ac:dyDescent="0.25">
      <c r="B108" s="129" t="s">
        <v>0</v>
      </c>
      <c r="C108" s="130"/>
      <c r="D108" s="61">
        <v>24</v>
      </c>
      <c r="E108" s="61">
        <v>36</v>
      </c>
      <c r="F108" s="9">
        <v>48</v>
      </c>
      <c r="G108" s="9">
        <v>60</v>
      </c>
      <c r="H108" s="9">
        <v>72</v>
      </c>
      <c r="I108" s="10">
        <v>84</v>
      </c>
      <c r="J108" s="61">
        <v>96</v>
      </c>
      <c r="K108" s="10">
        <v>108</v>
      </c>
      <c r="L108" s="11">
        <v>120</v>
      </c>
      <c r="N108" s="59" t="s">
        <v>22</v>
      </c>
    </row>
    <row r="109" spans="2:14" ht="15.75" x14ac:dyDescent="0.2">
      <c r="B109" s="147" t="s">
        <v>1</v>
      </c>
      <c r="C109" s="148"/>
      <c r="D109" s="13">
        <v>0.13750000000000001</v>
      </c>
      <c r="E109" s="13">
        <f>+$D$109</f>
        <v>0.13750000000000001</v>
      </c>
      <c r="F109" s="13">
        <f t="shared" ref="F109:L109" si="6">+$D$109</f>
        <v>0.13750000000000001</v>
      </c>
      <c r="G109" s="13">
        <f t="shared" si="6"/>
        <v>0.13750000000000001</v>
      </c>
      <c r="H109" s="13">
        <f t="shared" si="6"/>
        <v>0.13750000000000001</v>
      </c>
      <c r="I109" s="13">
        <f t="shared" si="6"/>
        <v>0.13750000000000001</v>
      </c>
      <c r="J109" s="13">
        <f t="shared" si="6"/>
        <v>0.13750000000000001</v>
      </c>
      <c r="K109" s="13">
        <f t="shared" si="6"/>
        <v>0.13750000000000001</v>
      </c>
      <c r="L109" s="13">
        <f t="shared" si="6"/>
        <v>0.13750000000000001</v>
      </c>
      <c r="N109" s="60">
        <v>741</v>
      </c>
    </row>
    <row r="110" spans="2:14" ht="15.75" x14ac:dyDescent="0.2">
      <c r="B110" s="135" t="s">
        <v>13</v>
      </c>
      <c r="C110" s="136"/>
      <c r="D110" s="13">
        <v>4.4999999999999998E-2</v>
      </c>
      <c r="E110" s="13">
        <v>4.4999999999999998E-2</v>
      </c>
      <c r="F110" s="13">
        <v>0.05</v>
      </c>
      <c r="G110" s="13">
        <v>0.14000000000000001</v>
      </c>
      <c r="H110" s="13">
        <v>0.14000000000000001</v>
      </c>
      <c r="I110" s="13">
        <v>0.14000000000000001</v>
      </c>
      <c r="J110" s="13">
        <v>0.14000000000000001</v>
      </c>
      <c r="K110" s="13">
        <v>0.185</v>
      </c>
      <c r="L110" s="14">
        <v>0.185</v>
      </c>
      <c r="N110" s="59" t="s">
        <v>23</v>
      </c>
    </row>
    <row r="111" spans="2:14" ht="15.75" x14ac:dyDescent="0.2">
      <c r="B111" s="135" t="s">
        <v>26</v>
      </c>
      <c r="C111" s="136"/>
      <c r="D111" s="13">
        <f>IF((+D110+COEFICIENTES!$P$6)&lt;0,0,(D110+COEFICIENTES!$P$6))</f>
        <v>5.7499999999999996E-2</v>
      </c>
      <c r="E111" s="13">
        <f>IF((+E110+COEFICIENTES!$P$6)&lt;0,0,(E110+COEFICIENTES!$P$6))</f>
        <v>5.7499999999999996E-2</v>
      </c>
      <c r="F111" s="13">
        <f>IF((+F110+COEFICIENTES!$P$6)&lt;0,0,(F110+COEFICIENTES!$P$6))</f>
        <v>6.25E-2</v>
      </c>
      <c r="G111" s="13">
        <f>IF((+G110+COEFICIENTES!$Q$6)&lt;0,0,(G110+COEFICIENTES!$Q$6))</f>
        <v>0.15500000000000003</v>
      </c>
      <c r="H111" s="13">
        <f>IF((+H110+COEFICIENTES!$R$6)&lt;0,0,(H110+COEFICIENTES!$R$6))</f>
        <v>0.15500000000000003</v>
      </c>
      <c r="I111" s="13">
        <f>IF((+I110+COEFICIENTES!$R$6)&lt;0,0,(I110+COEFICIENTES!$R$6))</f>
        <v>0.15500000000000003</v>
      </c>
      <c r="J111" s="13">
        <f>IF((+J110+COEFICIENTES!$S$6)&lt;0,0,(J110+COEFICIENTES!$S$6))</f>
        <v>0.14750000000000002</v>
      </c>
      <c r="K111" s="13">
        <f>IF((+K110+COEFICIENTES!$S$6)&lt;0,0,(K110+COEFICIENTES!$S$6))</f>
        <v>0.1925</v>
      </c>
      <c r="L111" s="14">
        <f>IF((+L110+COEFICIENTES!$S$6)&lt;0,0,(L110+COEFICIENTES!$S$6))</f>
        <v>0.1925</v>
      </c>
      <c r="N111" s="60">
        <v>741</v>
      </c>
    </row>
    <row r="112" spans="2:14" ht="15.75" x14ac:dyDescent="0.2">
      <c r="B112" s="135" t="s">
        <v>27</v>
      </c>
      <c r="C112" s="136"/>
      <c r="D112" s="13">
        <f>IF((+D110+COEFICIENTES!$P$4+COEFICIENTES!$P$6)&lt;0,0,(+D110+COEFICIENTES!$P$4+COEFICIENTES!$P$6))</f>
        <v>3.7499999999999999E-2</v>
      </c>
      <c r="E112" s="13">
        <f>IF((+E110+COEFICIENTES!$P$4+COEFICIENTES!$P$6)&lt;0,0,(+E110+COEFICIENTES!$P$4+COEFICIENTES!$P$6))</f>
        <v>3.7499999999999999E-2</v>
      </c>
      <c r="F112" s="13">
        <f>IF((+F110+COEFICIENTES!$P$4+COEFICIENTES!$P$6)&lt;0,0,(+F110+COEFICIENTES!$P$4+COEFICIENTES!$P$6))</f>
        <v>4.2500000000000003E-2</v>
      </c>
      <c r="G112" s="13">
        <f>IF((+G110+COEFICIENTES!$Q$4+COEFICIENTES!$Q$6)&lt;0,0,(+G110+COEFICIENTES!$Q$4+COEFICIENTES!$Q$6))</f>
        <v>0.125</v>
      </c>
      <c r="H112" s="13">
        <f>IF((+H110+COEFICIENTES!$R$4+COEFICIENTES!$R$6)&lt;0,0,(+H110+COEFICIENTES!$R$4+COEFICIENTES!$R$6))</f>
        <v>0.12000000000000001</v>
      </c>
      <c r="I112" s="13">
        <f>IF((+I110+COEFICIENTES!$R$4+COEFICIENTES!$R$6)&lt;0,0,(+I110+COEFICIENTES!$R$4+COEFICIENTES!$R$6))</f>
        <v>0.12000000000000001</v>
      </c>
      <c r="J112" s="13">
        <f>IF((+J110+COEFICIENTES!$S$4+COEFICIENTES!$S$6)&lt;0,0,(+J110+COEFICIENTES!$S$4+COEFICIENTES!$S$6))</f>
        <v>0.11250000000000002</v>
      </c>
      <c r="K112" s="13">
        <f>IF((+K110+COEFICIENTES!$S$4+COEFICIENTES!$S$6)&lt;0,0,(+K110+COEFICIENTES!$S$4+COEFICIENTES!$S$6))</f>
        <v>0.1575</v>
      </c>
      <c r="L112" s="14">
        <f>IF((+L110+COEFICIENTES!$S$4+COEFICIENTES!$S$6)&lt;0,0,(+L110+COEFICIENTES!$S$4+COEFICIENTES!$S$6))</f>
        <v>0.1575</v>
      </c>
      <c r="N112" s="59" t="s">
        <v>24</v>
      </c>
    </row>
    <row r="113" spans="2:14" ht="15.75" x14ac:dyDescent="0.2">
      <c r="B113" s="135" t="s">
        <v>16</v>
      </c>
      <c r="C113" s="136"/>
      <c r="D113" s="13">
        <f>IF((+D110+COEFICIENTES!$P$4)&lt;0,0,(+D110+COEFICIENTES!$P$4))</f>
        <v>2.4999999999999998E-2</v>
      </c>
      <c r="E113" s="13">
        <f>IF((+E110+COEFICIENTES!$P$4)&lt;0,0,(+E110+COEFICIENTES!$P$4))</f>
        <v>2.4999999999999998E-2</v>
      </c>
      <c r="F113" s="13">
        <f>IF((+F110+COEFICIENTES!$P$4)&lt;0,0,(+F110+COEFICIENTES!$P$4))</f>
        <v>3.0000000000000002E-2</v>
      </c>
      <c r="G113" s="13">
        <f>IF((+G110+COEFICIENTES!$Q$4)&lt;0,0,(+G110+COEFICIENTES!$Q$4))</f>
        <v>0.11000000000000001</v>
      </c>
      <c r="H113" s="13">
        <f>IF((+H110+COEFICIENTES!$R$4)&lt;0,0,(+H110+COEFICIENTES!$R$4))</f>
        <v>0.10500000000000001</v>
      </c>
      <c r="I113" s="13">
        <f>IF((+I110+COEFICIENTES!$R$4)&lt;0,0,(+I110+COEFICIENTES!$R$4))</f>
        <v>0.10500000000000001</v>
      </c>
      <c r="J113" s="13">
        <f>IF((+J110+COEFICIENTES!$S$4)&lt;0,0,(+J110+COEFICIENTES!$S$4))</f>
        <v>0.10500000000000001</v>
      </c>
      <c r="K113" s="13">
        <f>IF((+K110+COEFICIENTES!$S$4)&lt;0,0,(+K110+COEFICIENTES!$S$4))</f>
        <v>0.15</v>
      </c>
      <c r="L113" s="14">
        <f>IF((+L110+COEFICIENTES!$S$4)&lt;0,0,(+L110+COEFICIENTES!$S$4))</f>
        <v>0.15</v>
      </c>
      <c r="N113" s="60">
        <v>9864</v>
      </c>
    </row>
    <row r="114" spans="2:14" ht="15.75" x14ac:dyDescent="0.2">
      <c r="B114" s="149" t="s">
        <v>2</v>
      </c>
      <c r="C114" s="150"/>
      <c r="D114" s="15"/>
      <c r="E114" s="15"/>
      <c r="F114" s="13"/>
      <c r="G114" s="13"/>
      <c r="H114" s="13"/>
      <c r="I114" s="15"/>
      <c r="J114" s="16"/>
      <c r="K114" s="15"/>
      <c r="L114" s="17"/>
    </row>
    <row r="115" spans="2:14" ht="15.75" x14ac:dyDescent="0.2">
      <c r="B115" s="139" t="s">
        <v>7</v>
      </c>
      <c r="C115" s="140"/>
      <c r="D115" s="19">
        <f>PMT(D109/12,D108,-(1+COEFICIENTES!E$7+((1+COEFICIENTES!E$7)*COEFICIENTES!$B$1)))</f>
        <v>5.1494055953505501E-2</v>
      </c>
      <c r="E115" s="19">
        <f>PMT(E109/12,E108,-(1+COEFICIENTES!F$7+((1+COEFICIENTES!F$7)*COEFICIENTES!$B$1)))</f>
        <v>3.6718794448888856E-2</v>
      </c>
      <c r="F115" s="19">
        <f>PMT(F109/12,F108,-(1+COEFICIENTES!G$7+((1+COEFICIENTES!G$7)*COEFICIENTES!$B$1)))</f>
        <v>2.9686074088058099E-2</v>
      </c>
      <c r="G115" s="19">
        <f>PMT(G109/12,G108,-(1+COEFICIENTES!H$7+((1+COEFICIENTES!H$7)*COEFICIENTES!$B$1)))</f>
        <v>2.5643197545763354E-2</v>
      </c>
      <c r="H115" s="19">
        <f>PMT(H109/12,H108,-(1+COEFICIENTES!I$7+((1+COEFICIENTES!I$7)*COEFICIENTES!$B$1)))</f>
        <v>2.2874364662820723E-2</v>
      </c>
      <c r="I115" s="20">
        <f>PMT(I109/12,I108,-(1+COEFICIENTES!J$7+((1+COEFICIENTES!J$7)*COEFICIENTES!$B$1)))</f>
        <v>2.1073650581595903E-2</v>
      </c>
      <c r="J115" s="21">
        <f>PMT(J109/12,J108,-(1+COEFICIENTES!K$7+((1+COEFICIENTES!K$7)*COEFICIENTES!$B$1)))</f>
        <v>1.9790501624811059E-2</v>
      </c>
      <c r="K115" s="22">
        <f>PMT(K109/12,K108,-(1+COEFICIENTES!L$7+((1+COEFICIENTES!L$7)*COEFICIENTES!$B$1)))</f>
        <v>1.8764093309441166E-2</v>
      </c>
      <c r="L115" s="20">
        <f>PMT(L109/12,L108,-(1+COEFICIENTES!M$7+((1+COEFICIENTES!M$7)*COEFICIENTES!$B$1)))</f>
        <v>1.8137413677298531E-2</v>
      </c>
    </row>
    <row r="116" spans="2:14" ht="15.75" x14ac:dyDescent="0.2">
      <c r="B116" s="141" t="s">
        <v>28</v>
      </c>
      <c r="C116" s="142"/>
      <c r="D116" s="23">
        <f>PMT(D109/12,D108,-(1+COEFICIENTES!E$8+((1+COEFICIENTES!E$8)*COEFICIENTES!$B$1)))</f>
        <v>5.2487544570600134E-2</v>
      </c>
      <c r="E116" s="24">
        <f>PMT(E109/12,E108,-(1+COEFICIENTES!F$8+((1+COEFICIENTES!F$8)*COEFICIENTES!$B$1)))</f>
        <v>3.7817036283747274E-2</v>
      </c>
      <c r="F116" s="24">
        <f>PMT(F109/12,F108,-(1+COEFICIENTES!G$8+((1+COEFICIENTES!G$8)*COEFICIENTES!$B$1)))</f>
        <v>3.0942507558934702E-2</v>
      </c>
      <c r="G116" s="24">
        <f>PMT(G109/12,G108,-(1+COEFICIENTES!H$8+((1+COEFICIENTES!H$8)*COEFICIENTES!$B$1)))</f>
        <v>2.7095094711782529E-2</v>
      </c>
      <c r="H116" s="24">
        <f>PMT(H109/12,H108,-(1+COEFICIENTES!I$8+((1+COEFICIENTES!I$8)*COEFICIENTES!$B$1)))</f>
        <v>2.4459321843752272E-2</v>
      </c>
      <c r="I116" s="25">
        <f>PMT(I109/12,I108,-(1+COEFICIENTES!J$8+((1+COEFICIENTES!J$8)*COEFICIENTES!$B$1)))</f>
        <v>2.2905391265114945E-2</v>
      </c>
      <c r="J116" s="26">
        <f>PMT(J109/12,J108,-(1+COEFICIENTES!K$8+((1+COEFICIENTES!K$8)*COEFICIENTES!$B$1)))</f>
        <v>2.1910424329816051E-2</v>
      </c>
      <c r="K116" s="27">
        <f>PMT(K109/12,K108,-(1+COEFICIENTES!L$8+((1+COEFICIENTES!L$8)*COEFICIENTES!$B$1)))</f>
        <v>2.1661963661876633E-2</v>
      </c>
      <c r="L116" s="25">
        <f>PMT(L109/12,L108,-(1+COEFICIENTES!M$8+((1+COEFICIENTES!M$8)*COEFICIENTES!$B$1)))</f>
        <v>2.1362764595659878E-2</v>
      </c>
    </row>
    <row r="117" spans="2:14" ht="15.75" x14ac:dyDescent="0.2">
      <c r="B117" s="143" t="s">
        <v>29</v>
      </c>
      <c r="C117" s="144"/>
      <c r="D117" s="43">
        <f>PMT(D109/12,D108,-(1+COEFICIENTES!E$9+((1+COEFICIENTES!E$9)*COEFICIENTES!$B$1)))</f>
        <v>5.0866275742678019E-2</v>
      </c>
      <c r="E117" s="44">
        <f>PMT(E109/12,E108,-(1+COEFICIENTES!F$9+((1+COEFICIENTES!F$9)*COEFICIENTES!$B$1)))</f>
        <v>3.6532323791080755E-2</v>
      </c>
      <c r="F117" s="44">
        <f>PMT(F109/12,F108,-(1+COEFICIENTES!G$9+((1+COEFICIENTES!G$9)*COEFICIENTES!$B$1)))</f>
        <v>2.9505944235860143E-2</v>
      </c>
      <c r="G117" s="44">
        <f>PMT(G109/12,G108,-(1+COEFICIENTES!H$9+((1+COEFICIENTES!H$9)*COEFICIENTES!$B$1)))</f>
        <v>2.540926009352093E-2</v>
      </c>
      <c r="H117" s="44">
        <f>PMT(H109/12,H108,-(1+COEFICIENTES!I$9+((1+COEFICIENTES!I$9)*COEFICIENTES!$B$1)))</f>
        <v>2.2723549689854919E-2</v>
      </c>
      <c r="I117" s="45">
        <f>PMT(I109/12,I108,-(1+COEFICIENTES!J$9+((1+COEFICIENTES!J$9)*COEFICIENTES!$B$1)))</f>
        <v>2.0944135582367247E-2</v>
      </c>
      <c r="J117" s="43">
        <f>PMT(J109/12,J108,-(1+COEFICIENTES!K$9+((1+COEFICIENTES!K$9)*COEFICIENTES!$B$1)))</f>
        <v>1.9705259456705256E-2</v>
      </c>
      <c r="K117" s="46">
        <f>PMT(K109/12,K108,-(1+COEFICIENTES!L$9+((1+COEFICIENTES!L$9)*COEFICIENTES!$B$1)))</f>
        <v>1.9205345046679416E-2</v>
      </c>
      <c r="L117" s="45">
        <f>PMT(L109/12,L108,-(1+COEFICIENTES!M$9+((1+COEFICIENTES!M$9)*COEFICIENTES!$B$1)))</f>
        <v>1.852577054454007E-2</v>
      </c>
    </row>
    <row r="118" spans="2:14" ht="16.5" thickBot="1" x14ac:dyDescent="0.25">
      <c r="B118" s="145" t="s">
        <v>17</v>
      </c>
      <c r="C118" s="146"/>
      <c r="D118" s="38">
        <f>PMT(D109/12,D108,-(1+COEFICIENTES!E$11+((1+COEFICIENTES!E$11)*COEFICIENTES!$B$1)))</f>
        <v>4.9930396077651096E-2</v>
      </c>
      <c r="E118" s="39">
        <f>PMT(E109/12,E108,-(1+COEFICIENTES!F$11+((1+COEFICIENTES!F$11)*COEFICIENTES!$B$1)))</f>
        <v>3.5503726914032509E-2</v>
      </c>
      <c r="F118" s="39">
        <f>PMT(F109/12,F108,-(1+COEFICIENTES!G$11+((1+COEFICIENTES!G$11)*COEFICIENTES!$B$1)))</f>
        <v>2.8357286592142938E-2</v>
      </c>
      <c r="G118" s="39">
        <f>PMT(G109/12,G108,-(1+COEFICIENTES!H$11+((1+COEFICIENTES!H$11)*COEFICIENTES!$B$1)))</f>
        <v>2.4122245756733461E-2</v>
      </c>
      <c r="H118" s="39">
        <f>PMT(H109/12,H108,-(1+COEFICIENTES!I$11+((1+COEFICIENTES!I$11)*COEFICIENTES!$B$1)))</f>
        <v>2.1342176162976807E-2</v>
      </c>
      <c r="I118" s="40">
        <f>PMT(I109/12,I108,-(1+COEFICIENTES!J$11+((1+COEFICIENTES!J$11)*COEFICIENTES!$B$1)))</f>
        <v>1.9392772122457505E-2</v>
      </c>
      <c r="J118" s="41">
        <f>PMT(J109/12,J108,-(1+COEFICIENTES!K$11+((1+COEFICIENTES!K$11)*COEFICIENTES!$B$1)))</f>
        <v>1.7961782048171799E-2</v>
      </c>
      <c r="K118" s="42">
        <f>PMT(K109/12,K108,-(1+COEFICIENTES!L$11+((1+COEFICIENTES!L$11)*COEFICIENTES!$B$1)))</f>
        <v>1.6875653181931318E-2</v>
      </c>
      <c r="L118" s="40">
        <f>PMT(L109/12,L108,-(1+COEFICIENTES!M$11+((1+COEFICIENTES!M$11)*COEFICIENTES!$B$1)))</f>
        <v>1.6030190107946193E-2</v>
      </c>
    </row>
    <row r="122" spans="2:14" ht="16.5" hidden="1" thickBot="1" x14ac:dyDescent="0.25">
      <c r="B122" s="129" t="s">
        <v>0</v>
      </c>
      <c r="C122" s="130"/>
      <c r="D122" s="61">
        <v>24</v>
      </c>
      <c r="E122" s="61">
        <v>36</v>
      </c>
      <c r="F122" s="9">
        <v>48</v>
      </c>
      <c r="G122" s="9">
        <v>60</v>
      </c>
      <c r="H122" s="9">
        <v>72</v>
      </c>
      <c r="I122" s="10">
        <v>84</v>
      </c>
      <c r="J122" s="61">
        <v>96</v>
      </c>
      <c r="K122" s="10">
        <v>108</v>
      </c>
      <c r="L122" s="11">
        <v>120</v>
      </c>
    </row>
    <row r="123" spans="2:14" ht="15" hidden="1" x14ac:dyDescent="0.2">
      <c r="B123" s="147" t="s">
        <v>1</v>
      </c>
      <c r="C123" s="148"/>
      <c r="D123" s="13">
        <v>7.9899999999999999E-2</v>
      </c>
      <c r="E123" s="13">
        <f>+$D$123</f>
        <v>7.9899999999999999E-2</v>
      </c>
      <c r="F123" s="13">
        <f t="shared" ref="F123:L123" si="7">+$D$123</f>
        <v>7.9899999999999999E-2</v>
      </c>
      <c r="G123" s="13">
        <f t="shared" si="7"/>
        <v>7.9899999999999999E-2</v>
      </c>
      <c r="H123" s="13">
        <f t="shared" si="7"/>
        <v>7.9899999999999999E-2</v>
      </c>
      <c r="I123" s="13">
        <f t="shared" si="7"/>
        <v>7.9899999999999999E-2</v>
      </c>
      <c r="J123" s="13">
        <f t="shared" si="7"/>
        <v>7.9899999999999999E-2</v>
      </c>
      <c r="K123" s="13">
        <f t="shared" si="7"/>
        <v>7.9899999999999999E-2</v>
      </c>
      <c r="L123" s="13">
        <f t="shared" si="7"/>
        <v>7.9899999999999999E-2</v>
      </c>
    </row>
    <row r="124" spans="2:14" ht="15" hidden="1" x14ac:dyDescent="0.2">
      <c r="B124" s="135" t="s">
        <v>13</v>
      </c>
      <c r="C124" s="136"/>
      <c r="D124" s="13">
        <v>8.5000000000000006E-2</v>
      </c>
      <c r="E124" s="13">
        <v>0.115</v>
      </c>
      <c r="F124" s="13">
        <v>0.13500000000000001</v>
      </c>
      <c r="G124" s="13">
        <v>0.17499999999999999</v>
      </c>
      <c r="H124" s="13">
        <v>0.2</v>
      </c>
      <c r="I124" s="13">
        <v>0.2</v>
      </c>
      <c r="J124" s="13">
        <v>0.2</v>
      </c>
      <c r="K124" s="13">
        <v>0.2</v>
      </c>
      <c r="L124" s="14">
        <v>0.2</v>
      </c>
    </row>
    <row r="125" spans="2:14" ht="15" hidden="1" x14ac:dyDescent="0.2">
      <c r="B125" s="135" t="s">
        <v>26</v>
      </c>
      <c r="C125" s="136"/>
      <c r="D125" s="13">
        <f>IF((+D124+COEFICIENTES!$P$6)&lt;0,0,(D124+COEFICIENTES!$P$6))</f>
        <v>9.7500000000000003E-2</v>
      </c>
      <c r="E125" s="13">
        <f>IF((+E124+COEFICIENTES!$P$6)&lt;0,0,(E124+COEFICIENTES!$P$6))</f>
        <v>0.1275</v>
      </c>
      <c r="F125" s="13">
        <f>IF((+F124+COEFICIENTES!$P$6)&lt;0,0,(F124+COEFICIENTES!$P$6))</f>
        <v>0.14750000000000002</v>
      </c>
      <c r="G125" s="13">
        <f>IF((+G124+COEFICIENTES!$Q$6)&lt;0,0,(G124+COEFICIENTES!$Q$6))</f>
        <v>0.19</v>
      </c>
      <c r="H125" s="13">
        <f>IF((+H124+COEFICIENTES!$R$6)&lt;0,0,(H124+COEFICIENTES!$R$6))</f>
        <v>0.21500000000000002</v>
      </c>
      <c r="I125" s="13">
        <f>IF((+I124+COEFICIENTES!$R$6)&lt;0,0,(I124+COEFICIENTES!$R$6))</f>
        <v>0.21500000000000002</v>
      </c>
      <c r="J125" s="13">
        <f>IF((+J124+COEFICIENTES!$S$6)&lt;0,0,(J124+COEFICIENTES!$S$6))</f>
        <v>0.20750000000000002</v>
      </c>
      <c r="K125" s="13">
        <f>IF((+K124+COEFICIENTES!$S$6)&lt;0,0,(K124+COEFICIENTES!$S$6))</f>
        <v>0.20750000000000002</v>
      </c>
      <c r="L125" s="14">
        <f>IF((+L124+COEFICIENTES!$S$6)&lt;0,0,(L124+COEFICIENTES!$S$6))</f>
        <v>0.20750000000000002</v>
      </c>
    </row>
    <row r="126" spans="2:14" ht="15" hidden="1" x14ac:dyDescent="0.2">
      <c r="B126" s="135" t="s">
        <v>18</v>
      </c>
      <c r="C126" s="136"/>
      <c r="D126" s="13">
        <f>+D124+COEFICIENTES!$P$5</f>
        <v>9.0000000000000011E-2</v>
      </c>
      <c r="E126" s="13">
        <f>+E124+COEFICIENTES!$P$5</f>
        <v>0.12000000000000001</v>
      </c>
      <c r="F126" s="13">
        <f>+F124+COEFICIENTES!$P$5</f>
        <v>0.14000000000000001</v>
      </c>
      <c r="G126" s="13">
        <f>+G124+COEFICIENTES!$Q$5</f>
        <v>0.18</v>
      </c>
      <c r="H126" s="13">
        <f>+H124+COEFICIENTES!$R$5</f>
        <v>0.20500000000000002</v>
      </c>
      <c r="I126" s="13">
        <f>+I124+COEFICIENTES!$R$5</f>
        <v>0.20500000000000002</v>
      </c>
      <c r="J126" s="13">
        <f>+J124+COEFICIENTES!$S$5</f>
        <v>0.20500000000000002</v>
      </c>
      <c r="K126" s="13">
        <f>+K124+COEFICIENTES!$S$5</f>
        <v>0.20500000000000002</v>
      </c>
      <c r="L126" s="14">
        <f>+L124+COEFICIENTES!$S$5</f>
        <v>0.20500000000000002</v>
      </c>
    </row>
    <row r="127" spans="2:14" ht="15" hidden="1" x14ac:dyDescent="0.2">
      <c r="B127" s="135" t="s">
        <v>27</v>
      </c>
      <c r="C127" s="136"/>
      <c r="D127" s="13">
        <f>IF((+D124+COEFICIENTES!$P$4+COEFICIENTES!$P$6)&lt;0,0,(+D124+COEFICIENTES!$P$4+COEFICIENTES!$P$6))</f>
        <v>7.7499999999999999E-2</v>
      </c>
      <c r="E127" s="13">
        <f>IF((+E124+COEFICIENTES!$P$4+COEFICIENTES!$P$6)&lt;0,0,(+E124+COEFICIENTES!$P$4+COEFICIENTES!$P$6))</f>
        <v>0.1075</v>
      </c>
      <c r="F127" s="13">
        <f>IF((+F124+COEFICIENTES!$P$4+COEFICIENTES!$P$6)&lt;0,0,(+F124+COEFICIENTES!$P$4+COEFICIENTES!$P$6))</f>
        <v>0.1275</v>
      </c>
      <c r="G127" s="13">
        <f>IF((+G124+COEFICIENTES!$Q$4+COEFICIENTES!$Q$6)&lt;0,0,(+G124+COEFICIENTES!$Q$4+COEFICIENTES!$Q$6))</f>
        <v>0.15999999999999998</v>
      </c>
      <c r="H127" s="13">
        <f>IF((+H124+COEFICIENTES!$R$4+COEFICIENTES!$R$6)&lt;0,0,(+H124+COEFICIENTES!$R$4+COEFICIENTES!$R$6))</f>
        <v>0.18</v>
      </c>
      <c r="I127" s="13">
        <f>IF((+I124+COEFICIENTES!$R$4+COEFICIENTES!$R$6)&lt;0,0,(+I124+COEFICIENTES!$R$4+COEFICIENTES!$R$6))</f>
        <v>0.18</v>
      </c>
      <c r="J127" s="13">
        <f>IF((+J124+COEFICIENTES!$S$4+COEFICIENTES!$S$6)&lt;0,0,(+J124+COEFICIENTES!$S$4+COEFICIENTES!$S$6))</f>
        <v>0.17250000000000001</v>
      </c>
      <c r="K127" s="13">
        <f>IF((+K124+COEFICIENTES!$S$4+COEFICIENTES!$S$6)&lt;0,0,(+K124+COEFICIENTES!$S$4+COEFICIENTES!$S$6))</f>
        <v>0.17250000000000001</v>
      </c>
      <c r="L127" s="14">
        <f>IF((+L124+COEFICIENTES!$S$4+COEFICIENTES!$S$6)&lt;0,0,(+L124+COEFICIENTES!$S$4+COEFICIENTES!$S$6))</f>
        <v>0.17250000000000001</v>
      </c>
    </row>
    <row r="128" spans="2:14" ht="15.75" hidden="1" x14ac:dyDescent="0.2">
      <c r="B128" s="135" t="s">
        <v>16</v>
      </c>
      <c r="C128" s="136"/>
      <c r="D128" s="13">
        <f>IF((+D124+COEFICIENTES!$P$4)&lt;0,0,(+D124+COEFICIENTES!$P$4))</f>
        <v>6.5000000000000002E-2</v>
      </c>
      <c r="E128" s="13">
        <f>IF((+E124+COEFICIENTES!$P$4)&lt;0,0,(+E124+COEFICIENTES!$P$4))</f>
        <v>9.5000000000000001E-2</v>
      </c>
      <c r="F128" s="13">
        <f>IF((+F124+COEFICIENTES!$P$4)&lt;0,0,(+F124+COEFICIENTES!$P$4))</f>
        <v>0.115</v>
      </c>
      <c r="G128" s="13">
        <f>IF((+G124+COEFICIENTES!$Q$4)&lt;0,0,(+G124+COEFICIENTES!$Q$4))</f>
        <v>0.14499999999999999</v>
      </c>
      <c r="H128" s="13">
        <f>IF((+H124+COEFICIENTES!$R$4)&lt;0,0,(+H124+COEFICIENTES!$R$4))</f>
        <v>0.16500000000000001</v>
      </c>
      <c r="I128" s="13">
        <f>IF((+I124+COEFICIENTES!$R$4)&lt;0,0,(+I124+COEFICIENTES!$R$4))</f>
        <v>0.16500000000000001</v>
      </c>
      <c r="J128" s="13">
        <f>IF((+J124+COEFICIENTES!$S$4)&lt;0,0,(+J124+COEFICIENTES!$S$4))</f>
        <v>0.16500000000000001</v>
      </c>
      <c r="K128" s="13">
        <f>IF((+K124+COEFICIENTES!$S$4)&lt;0,0,(+K124+COEFICIENTES!$S$4))</f>
        <v>0.16500000000000001</v>
      </c>
      <c r="L128" s="14">
        <f>IF((+L124+COEFICIENTES!$S$4)&lt;0,0,(+L124+COEFICIENTES!$S$4))</f>
        <v>0.16500000000000001</v>
      </c>
      <c r="N128" s="59" t="s">
        <v>22</v>
      </c>
    </row>
    <row r="129" spans="2:14" ht="15.75" hidden="1" x14ac:dyDescent="0.2">
      <c r="B129" s="149" t="s">
        <v>2</v>
      </c>
      <c r="C129" s="150"/>
      <c r="D129" s="15"/>
      <c r="E129" s="15"/>
      <c r="F129" s="13"/>
      <c r="G129" s="13"/>
      <c r="H129" s="13"/>
      <c r="I129" s="15"/>
      <c r="J129" s="16"/>
      <c r="K129" s="15"/>
      <c r="L129" s="17"/>
      <c r="N129" s="60"/>
    </row>
    <row r="130" spans="2:14" ht="15.75" hidden="1" x14ac:dyDescent="0.2">
      <c r="B130" s="139" t="s">
        <v>7</v>
      </c>
      <c r="C130" s="140"/>
      <c r="D130" s="19">
        <f>PMT(D123/12,D122,-(1+COEFICIENTES!E$7+((1+COEFICIENTES!E$7)*COEFICIENTES!$B$1)))</f>
        <v>4.8621117535522451E-2</v>
      </c>
      <c r="E130" s="19">
        <f>PMT(E123/12,E122,-(1+COEFICIENTES!F$7+((1+COEFICIENTES!F$7)*COEFICIENTES!$B$1)))</f>
        <v>3.3781211452412051E-2</v>
      </c>
      <c r="F130" s="19">
        <f>PMT(F123/12,F122,-(1+COEFICIENTES!G$7+((1+COEFICIENTES!G$7)*COEFICIENTES!$B$1)))</f>
        <v>2.6637926740638293E-2</v>
      </c>
      <c r="G130" s="19">
        <f>PMT(G123/12,G122,-(1+COEFICIENTES!H$7+((1+COEFICIENTES!H$7)*COEFICIENTES!$B$1)))</f>
        <v>2.2465636119454672E-2</v>
      </c>
      <c r="H130" s="19">
        <f>PMT(H123/12,H122,-(1+COEFICIENTES!I$7+((1+COEFICIENTES!I$7)*COEFICIENTES!$B$1)))</f>
        <v>1.9585183502013631E-2</v>
      </c>
      <c r="I130" s="20">
        <f>PMT(I123/12,I122,-(1+COEFICIENTES!J$7+((1+COEFICIENTES!J$7)*COEFICIENTES!$B$1)))</f>
        <v>1.7651343191734881E-2</v>
      </c>
      <c r="J130" s="21">
        <f>PMT(J123/12,J122,-(1+COEFICIENTES!K$7+((1+COEFICIENTES!K$7)*COEFICIENTES!$B$1)))</f>
        <v>1.6232099352926039E-2</v>
      </c>
      <c r="K130" s="22">
        <f>PMT(K123/12,K122,-(1+COEFICIENTES!L$7+((1+COEFICIENTES!L$7)*COEFICIENTES!$B$1)))</f>
        <v>1.508475433651512E-2</v>
      </c>
      <c r="L130" s="20">
        <f>PMT(L123/12,L122,-(1+COEFICIENTES!M$7+((1+COEFICIENTES!M$7)*COEFICIENTES!$B$1)))</f>
        <v>1.4304845634759403E-2</v>
      </c>
      <c r="N130" s="59" t="s">
        <v>23</v>
      </c>
    </row>
    <row r="131" spans="2:14" ht="15.75" hidden="1" x14ac:dyDescent="0.2">
      <c r="B131" s="141" t="s">
        <v>28</v>
      </c>
      <c r="C131" s="142"/>
      <c r="D131" s="23">
        <f>PMT(D123/12,D122,-(1+COEFICIENTES!E$8+((1+COEFICIENTES!E$8)*COEFICIENTES!$B$1)))</f>
        <v>4.9559177782040539E-2</v>
      </c>
      <c r="E131" s="24">
        <f>PMT(E123/12,E122,-(1+COEFICIENTES!F$8+((1+COEFICIENTES!F$8)*COEFICIENTES!$B$1)))</f>
        <v>3.4791591564451926E-2</v>
      </c>
      <c r="F131" s="24">
        <f>PMT(F123/12,F122,-(1+COEFICIENTES!G$8+((1+COEFICIENTES!G$8)*COEFICIENTES!$B$1)))</f>
        <v>2.7765350415874641E-2</v>
      </c>
      <c r="G131" s="24">
        <f>PMT(G123/12,G122,-(1+COEFICIENTES!H$8+((1+COEFICIENTES!H$8)*COEFICIENTES!$B$1)))</f>
        <v>2.3737622319944838E-2</v>
      </c>
      <c r="H131" s="24">
        <f>PMT(H123/12,H122,-(1+COEFICIENTES!I$8+((1+COEFICIENTES!I$8)*COEFICIENTES!$B$1)))</f>
        <v>2.0942234405457203E-2</v>
      </c>
      <c r="I131" s="25">
        <f>PMT(I123/12,I122,-(1+COEFICIENTES!J$8+((1+COEFICIENTES!J$8)*COEFICIENTES!$B$1)))</f>
        <v>1.9185613835440745E-2</v>
      </c>
      <c r="J131" s="26">
        <f>PMT(J123/12,J122,-(1+COEFICIENTES!K$8+((1+COEFICIENTES!K$8)*COEFICIENTES!$B$1)))</f>
        <v>1.7970852448755827E-2</v>
      </c>
      <c r="K131" s="27">
        <f>PMT(K123/12,K122,-(1+COEFICIENTES!L$8+((1+COEFICIENTES!L$8)*COEFICIENTES!$B$1)))</f>
        <v>1.7414398601477549E-2</v>
      </c>
      <c r="L131" s="25">
        <f>PMT(L123/12,L122,-(1+COEFICIENTES!M$8+((1+COEFICIENTES!M$8)*COEFICIENTES!$B$1)))</f>
        <v>1.6848656335997182E-2</v>
      </c>
      <c r="N131" s="60"/>
    </row>
    <row r="132" spans="2:14" ht="15.75" hidden="1" x14ac:dyDescent="0.2">
      <c r="B132" s="139" t="s">
        <v>19</v>
      </c>
      <c r="C132" s="140"/>
      <c r="D132" s="43">
        <f>PMT(D123/12,D122,-(1+COEFICIENTES!E$6+((1+COEFICIENTES!E$6)*COEFICIENTES!$B$1)))</f>
        <v>4.9788318212864252E-2</v>
      </c>
      <c r="E132" s="44">
        <f>PMT(E123/12,E122,-(1+COEFICIENTES!F$6+((1+COEFICIENTES!F$6)*COEFICIENTES!$B$1)))</f>
        <v>3.4704955267626507E-2</v>
      </c>
      <c r="F132" s="44">
        <f>PMT(F123/12,F122,-(1+COEFICIENTES!G$6+((1+COEFICIENTES!G$6)*COEFICIENTES!$B$1)))</f>
        <v>2.7428894819721075E-2</v>
      </c>
      <c r="G132" s="44">
        <f>PMT(G123/12,G122,-(1+COEFICIENTES!H$6+((1+COEFICIENTES!H$6)*COEFICIENTES!$B$1)))</f>
        <v>2.3228159131987287E-2</v>
      </c>
      <c r="H132" s="44">
        <f>PMT(H123/12,H122,-(1+COEFICIENTES!I$6+((1+COEFICIENTES!I$6)*COEFICIENTES!$B$1)))</f>
        <v>2.0375081689756939E-2</v>
      </c>
      <c r="I132" s="45">
        <f>PMT(I123/12,I122,-(1+COEFICIENTES!J$6+((1+COEFICIENTES!J$6)*COEFICIENTES!$B$1)))</f>
        <v>1.8500554232394252E-2</v>
      </c>
      <c r="J132" s="43">
        <f>PMT(J123/12,J122,-(1+COEFICIENTES!K$6+((1+COEFICIENTES!K$6)*COEFICIENTES!$B$1)))</f>
        <v>1.7139801006174231E-2</v>
      </c>
      <c r="K132" s="46">
        <f>PMT(K123/12,K122,-(1+COEFICIENTES!L$6+((1+COEFICIENTES!L$6)*COEFICIENTES!$B$1)))</f>
        <v>1.5976576335298243E-2</v>
      </c>
      <c r="L132" s="45">
        <f>PMT(L123/12,L122,-(1+COEFICIENTES!M$6+((1+COEFICIENTES!M$6)*COEFICIENTES!$B$1)))</f>
        <v>1.5263065986666166E-2</v>
      </c>
      <c r="N132" s="59" t="s">
        <v>24</v>
      </c>
    </row>
    <row r="133" spans="2:14" ht="15.75" hidden="1" x14ac:dyDescent="0.2">
      <c r="B133" s="143" t="s">
        <v>29</v>
      </c>
      <c r="C133" s="144"/>
      <c r="D133" s="43">
        <f>PMT(D123/12,D122,-(1+COEFICIENTES!E$9+((1+COEFICIENTES!E$9)*COEFICIENTES!$B$1)))</f>
        <v>4.8028362219361721E-2</v>
      </c>
      <c r="E133" s="44">
        <f>PMT(E123/12,E122,-(1+COEFICIENTES!F$9+((1+COEFICIENTES!F$9)*COEFICIENTES!$B$1)))</f>
        <v>3.3609658850655096E-2</v>
      </c>
      <c r="F133" s="44">
        <f>PMT(F123/12,F122,-(1+COEFICIENTES!G$9+((1+COEFICIENTES!G$9)*COEFICIENTES!$B$1)))</f>
        <v>2.6476292507953369E-2</v>
      </c>
      <c r="G133" s="44">
        <f>PMT(G123/12,G122,-(1+COEFICIENTES!H$9+((1+COEFICIENTES!H$9)*COEFICIENTES!$B$1)))</f>
        <v>2.2260686886138061E-2</v>
      </c>
      <c r="H133" s="44">
        <f>PMT(H123/12,H122,-(1+COEFICIENTES!I$9+((1+COEFICIENTES!I$9)*COEFICIENTES!$B$1)))</f>
        <v>1.9456054716846215E-2</v>
      </c>
      <c r="I133" s="45">
        <f>PMT(I123/12,I122,-(1+COEFICIENTES!J$9+((1+COEFICIENTES!J$9)*COEFICIENTES!$B$1)))</f>
        <v>1.7542861099796865E-2</v>
      </c>
      <c r="J133" s="43">
        <f>PMT(J123/12,J122,-(1+COEFICIENTES!K$9+((1+COEFICIENTES!K$9)*COEFICIENTES!$B$1)))</f>
        <v>1.6162184028494973E-2</v>
      </c>
      <c r="K133" s="46">
        <f>PMT(K123/12,K122,-(1+COEFICIENTES!L$9+((1+COEFICIENTES!L$9)*COEFICIENTES!$B$1)))</f>
        <v>1.5439483656340581E-2</v>
      </c>
      <c r="L133" s="45">
        <f>PMT(L123/12,L122,-(1+COEFICIENTES!M$9+((1+COEFICIENTES!M$9)*COEFICIENTES!$B$1)))</f>
        <v>1.4611139858176839E-2</v>
      </c>
      <c r="N133" s="60"/>
    </row>
    <row r="134" spans="2:14" ht="16.5" hidden="1" thickBot="1" x14ac:dyDescent="0.25">
      <c r="B134" s="145" t="s">
        <v>17</v>
      </c>
      <c r="C134" s="146"/>
      <c r="D134" s="38">
        <f>PMT(D123/12,D122,-(1+COEFICIENTES!E$11+((1+COEFICIENTES!E$11)*COEFICIENTES!$B$1)))</f>
        <v>4.714469682634112E-2</v>
      </c>
      <c r="E134" s="39">
        <f>PMT(E123/12,E122,-(1+COEFICIENTES!F$11+((1+COEFICIENTES!F$11)*COEFICIENTES!$B$1)))</f>
        <v>3.2663351949124758E-2</v>
      </c>
      <c r="F134" s="39">
        <f>PMT(F123/12,F122,-(1+COEFICIENTES!G$11+((1+COEFICIENTES!G$11)*COEFICIENTES!$B$1)))</f>
        <v>2.5445578305979388E-2</v>
      </c>
      <c r="G134" s="39">
        <f>PMT(G123/12,G122,-(1+COEFICIENTES!H$11+((1+COEFICIENTES!H$11)*COEFICIENTES!$B$1)))</f>
        <v>2.1133152158099997E-2</v>
      </c>
      <c r="H134" s="39">
        <f>PMT(H123/12,H122,-(1+COEFICIENTES!I$11+((1+COEFICIENTES!I$11)*COEFICIENTES!$B$1)))</f>
        <v>1.8273313495066838E-2</v>
      </c>
      <c r="I134" s="40">
        <f>PMT(I123/12,I122,-(1+COEFICIENTES!J$11+((1+COEFICIENTES!J$11)*COEFICIENTES!$B$1)))</f>
        <v>1.6243435129912994E-2</v>
      </c>
      <c r="J134" s="41">
        <f>PMT(J123/12,J122,-(1+COEFICIENTES!K$11+((1+COEFICIENTES!K$11)*COEFICIENTES!$B$1)))</f>
        <v>1.4732190031808326E-2</v>
      </c>
      <c r="K134" s="42">
        <f>PMT(K123/12,K122,-(1+COEFICIENTES!L$11+((1+COEFICIENTES!L$11)*COEFICIENTES!$B$1)))</f>
        <v>1.3566607153332532E-2</v>
      </c>
      <c r="L134" s="40">
        <f>PMT(L123/12,L122,-(1+COEFICIENTES!M$11+((1+COEFICIENTES!M$11)*COEFICIENTES!$B$1)))</f>
        <v>1.2642893803377804E-2</v>
      </c>
    </row>
    <row r="135" spans="2:14" hidden="1" x14ac:dyDescent="0.2"/>
    <row r="136" spans="2:14" hidden="1" x14ac:dyDescent="0.2"/>
    <row r="137" spans="2:14" hidden="1" x14ac:dyDescent="0.2"/>
    <row r="138" spans="2:14" ht="16.5" hidden="1" thickBot="1" x14ac:dyDescent="0.25">
      <c r="B138" s="129" t="s">
        <v>0</v>
      </c>
      <c r="C138" s="130"/>
      <c r="D138" s="61">
        <v>24</v>
      </c>
      <c r="E138" s="61">
        <v>36</v>
      </c>
      <c r="F138" s="9">
        <v>48</v>
      </c>
      <c r="G138" s="9">
        <v>60</v>
      </c>
      <c r="H138" s="9">
        <v>72</v>
      </c>
      <c r="I138" s="10">
        <v>84</v>
      </c>
      <c r="J138" s="61">
        <v>96</v>
      </c>
      <c r="K138" s="10">
        <v>108</v>
      </c>
      <c r="L138" s="11">
        <v>120</v>
      </c>
    </row>
    <row r="139" spans="2:14" ht="15" hidden="1" x14ac:dyDescent="0.2">
      <c r="B139" s="147" t="s">
        <v>1</v>
      </c>
      <c r="C139" s="148"/>
      <c r="D139" s="13">
        <v>8.5000000000000006E-2</v>
      </c>
      <c r="E139" s="13">
        <f>+$D$139</f>
        <v>8.5000000000000006E-2</v>
      </c>
      <c r="F139" s="13">
        <f t="shared" ref="F139:L139" si="8">+$D$139</f>
        <v>8.5000000000000006E-2</v>
      </c>
      <c r="G139" s="13">
        <f t="shared" si="8"/>
        <v>8.5000000000000006E-2</v>
      </c>
      <c r="H139" s="13">
        <f t="shared" si="8"/>
        <v>8.5000000000000006E-2</v>
      </c>
      <c r="I139" s="13">
        <f t="shared" si="8"/>
        <v>8.5000000000000006E-2</v>
      </c>
      <c r="J139" s="13">
        <f t="shared" si="8"/>
        <v>8.5000000000000006E-2</v>
      </c>
      <c r="K139" s="13">
        <f t="shared" si="8"/>
        <v>8.5000000000000006E-2</v>
      </c>
      <c r="L139" s="13">
        <f t="shared" si="8"/>
        <v>8.5000000000000006E-2</v>
      </c>
    </row>
    <row r="140" spans="2:14" ht="15" hidden="1" x14ac:dyDescent="0.2">
      <c r="B140" s="135" t="s">
        <v>13</v>
      </c>
      <c r="C140" s="136"/>
      <c r="D140" s="13">
        <v>0.09</v>
      </c>
      <c r="E140" s="13">
        <v>0.12</v>
      </c>
      <c r="F140" s="13">
        <v>0.14499999999999999</v>
      </c>
      <c r="G140" s="13">
        <v>0.185</v>
      </c>
      <c r="H140" s="13">
        <v>0.215</v>
      </c>
      <c r="I140" s="13">
        <f>H140</f>
        <v>0.215</v>
      </c>
      <c r="J140" s="13">
        <f t="shared" ref="J140:L140" si="9">I140</f>
        <v>0.215</v>
      </c>
      <c r="K140" s="13">
        <f t="shared" si="9"/>
        <v>0.215</v>
      </c>
      <c r="L140" s="14">
        <f t="shared" si="9"/>
        <v>0.215</v>
      </c>
    </row>
    <row r="141" spans="2:14" ht="15" hidden="1" x14ac:dyDescent="0.2">
      <c r="B141" s="135" t="s">
        <v>26</v>
      </c>
      <c r="C141" s="136"/>
      <c r="D141" s="13">
        <f>IF((+D140+COEFICIENTES!$P$6)&lt;0,0,(D140+COEFICIENTES!$P$6))</f>
        <v>0.10249999999999999</v>
      </c>
      <c r="E141" s="13">
        <f>IF((+E140+COEFICIENTES!$P$6)&lt;0,0,(E140+COEFICIENTES!$P$6))</f>
        <v>0.13250000000000001</v>
      </c>
      <c r="F141" s="13">
        <f>IF((+F140+COEFICIENTES!$P$6)&lt;0,0,(F140+COEFICIENTES!$P$6))</f>
        <v>0.1575</v>
      </c>
      <c r="G141" s="13">
        <f>IF((+G140+COEFICIENTES!$Q$6)&lt;0,0,(G140+COEFICIENTES!$Q$6))</f>
        <v>0.2</v>
      </c>
      <c r="H141" s="13">
        <f>IF((+H140+COEFICIENTES!$R$6)&lt;0,0,(H140+COEFICIENTES!$R$6))</f>
        <v>0.22999999999999998</v>
      </c>
      <c r="I141" s="13">
        <f>IF((+I140+COEFICIENTES!$R$6)&lt;0,0,(I140+COEFICIENTES!$R$6))</f>
        <v>0.22999999999999998</v>
      </c>
      <c r="J141" s="13">
        <f>IF((+J140+COEFICIENTES!$S$6)&lt;0,0,(J140+COEFICIENTES!$S$6))</f>
        <v>0.2225</v>
      </c>
      <c r="K141" s="13">
        <f>IF((+K140+COEFICIENTES!$S$6)&lt;0,0,(K140+COEFICIENTES!$S$6))</f>
        <v>0.2225</v>
      </c>
      <c r="L141" s="14">
        <f>IF((+L140+COEFICIENTES!$S$6)&lt;0,0,(L140+COEFICIENTES!$S$6))</f>
        <v>0.2225</v>
      </c>
    </row>
    <row r="142" spans="2:14" ht="15" hidden="1" x14ac:dyDescent="0.2">
      <c r="B142" s="135" t="s">
        <v>18</v>
      </c>
      <c r="C142" s="136"/>
      <c r="D142" s="13">
        <f>+D140+COEFICIENTES!$P$5</f>
        <v>9.5000000000000001E-2</v>
      </c>
      <c r="E142" s="13">
        <f>+E140+COEFICIENTES!$P$5</f>
        <v>0.125</v>
      </c>
      <c r="F142" s="13">
        <f>+F140+COEFICIENTES!$P$5</f>
        <v>0.15</v>
      </c>
      <c r="G142" s="13">
        <f>+G140+COEFICIENTES!$Q$5</f>
        <v>0.19</v>
      </c>
      <c r="H142" s="13">
        <f>+H140+COEFICIENTES!$R$5</f>
        <v>0.22</v>
      </c>
      <c r="I142" s="13">
        <f>+I140+COEFICIENTES!$R$5</f>
        <v>0.22</v>
      </c>
      <c r="J142" s="13">
        <f>+J140+COEFICIENTES!$S$5</f>
        <v>0.22</v>
      </c>
      <c r="K142" s="13">
        <f>+K140+COEFICIENTES!$S$5</f>
        <v>0.22</v>
      </c>
      <c r="L142" s="14">
        <f>+L140+COEFICIENTES!$S$5</f>
        <v>0.22</v>
      </c>
    </row>
    <row r="143" spans="2:14" ht="15" hidden="1" x14ac:dyDescent="0.2">
      <c r="B143" s="135" t="s">
        <v>27</v>
      </c>
      <c r="C143" s="136"/>
      <c r="D143" s="13">
        <f>IF((+D140+COEFICIENTES!$P$4+COEFICIENTES!$P$6)&lt;0,0,(+D140+COEFICIENTES!$P$4+COEFICIENTES!$P$6))</f>
        <v>8.249999999999999E-2</v>
      </c>
      <c r="E143" s="13">
        <f>IF((+E140+COEFICIENTES!$P$4+COEFICIENTES!$P$6)&lt;0,0,(+E140+COEFICIENTES!$P$4+COEFICIENTES!$P$6))</f>
        <v>0.11249999999999999</v>
      </c>
      <c r="F143" s="13">
        <f>IF((+F140+COEFICIENTES!$P$4+COEFICIENTES!$P$6)&lt;0,0,(+F140+COEFICIENTES!$P$4+COEFICIENTES!$P$6))</f>
        <v>0.13749999999999998</v>
      </c>
      <c r="G143" s="13">
        <f>IF((+G140+COEFICIENTES!$Q$4+COEFICIENTES!$Q$6)&lt;0,0,(+G140+COEFICIENTES!$Q$4+COEFICIENTES!$Q$6))</f>
        <v>0.16999999999999998</v>
      </c>
      <c r="H143" s="13">
        <f>IF((+H140+COEFICIENTES!$R$4+COEFICIENTES!$R$6)&lt;0,0,(+H140+COEFICIENTES!$R$4+COEFICIENTES!$R$6))</f>
        <v>0.19500000000000001</v>
      </c>
      <c r="I143" s="13">
        <f>IF((+I140+COEFICIENTES!$R$4+COEFICIENTES!$R$6)&lt;0,0,(+I140+COEFICIENTES!$R$4+COEFICIENTES!$R$6))</f>
        <v>0.19500000000000001</v>
      </c>
      <c r="J143" s="13">
        <f>IF((+J140+COEFICIENTES!$S$4+COEFICIENTES!$S$6)&lt;0,0,(+J140+COEFICIENTES!$S$4+COEFICIENTES!$S$6))</f>
        <v>0.1875</v>
      </c>
      <c r="K143" s="13">
        <f>IF((+K140+COEFICIENTES!$S$4+COEFICIENTES!$S$6)&lt;0,0,(+K140+COEFICIENTES!$S$4+COEFICIENTES!$S$6))</f>
        <v>0.1875</v>
      </c>
      <c r="L143" s="14">
        <f>IF((+L140+COEFICIENTES!$S$4+COEFICIENTES!$S$6)&lt;0,0,(+L140+COEFICIENTES!$S$4+COEFICIENTES!$S$6))</f>
        <v>0.1875</v>
      </c>
    </row>
    <row r="144" spans="2:14" ht="15.75" hidden="1" x14ac:dyDescent="0.2">
      <c r="B144" s="135" t="s">
        <v>16</v>
      </c>
      <c r="C144" s="136"/>
      <c r="D144" s="13">
        <f>IF((+D140+COEFICIENTES!$P$4)&lt;0,0,(+D140+COEFICIENTES!$P$4))</f>
        <v>6.9999999999999993E-2</v>
      </c>
      <c r="E144" s="13">
        <f>IF((+E140+COEFICIENTES!$P$4)&lt;0,0,(+E140+COEFICIENTES!$P$4))</f>
        <v>9.9999999999999992E-2</v>
      </c>
      <c r="F144" s="13">
        <f>IF((+F140+COEFICIENTES!$P$4)&lt;0,0,(+F140+COEFICIENTES!$P$4))</f>
        <v>0.12499999999999999</v>
      </c>
      <c r="G144" s="13">
        <f>IF((+G140+COEFICIENTES!$Q$4)&lt;0,0,(+G140+COEFICIENTES!$Q$4))</f>
        <v>0.155</v>
      </c>
      <c r="H144" s="13">
        <f>IF((+H140+COEFICIENTES!$R$4)&lt;0,0,(+H140+COEFICIENTES!$R$4))</f>
        <v>0.18</v>
      </c>
      <c r="I144" s="13">
        <f>IF((+I140+COEFICIENTES!$R$4)&lt;0,0,(+I140+COEFICIENTES!$R$4))</f>
        <v>0.18</v>
      </c>
      <c r="J144" s="13">
        <f>IF((+J140+COEFICIENTES!$S$4)&lt;0,0,(+J140+COEFICIENTES!$S$4))</f>
        <v>0.18</v>
      </c>
      <c r="K144" s="13">
        <f>IF((+K140+COEFICIENTES!$S$4)&lt;0,0,(+K140+COEFICIENTES!$S$4))</f>
        <v>0.18</v>
      </c>
      <c r="L144" s="14">
        <f>IF((+L140+COEFICIENTES!$S$4)&lt;0,0,(+L140+COEFICIENTES!$S$4))</f>
        <v>0.18</v>
      </c>
      <c r="N144" s="59" t="s">
        <v>22</v>
      </c>
    </row>
    <row r="145" spans="2:14" ht="15.75" hidden="1" x14ac:dyDescent="0.2">
      <c r="B145" s="149" t="s">
        <v>2</v>
      </c>
      <c r="C145" s="150"/>
      <c r="D145" s="15"/>
      <c r="E145" s="15"/>
      <c r="F145" s="13"/>
      <c r="G145" s="13"/>
      <c r="H145" s="13"/>
      <c r="I145" s="15"/>
      <c r="J145" s="16"/>
      <c r="K145" s="15"/>
      <c r="L145" s="17"/>
      <c r="N145" s="60"/>
    </row>
    <row r="146" spans="2:14" ht="15.75" hidden="1" x14ac:dyDescent="0.2">
      <c r="B146" s="139" t="s">
        <v>7</v>
      </c>
      <c r="C146" s="140"/>
      <c r="D146" s="19">
        <f>PMT(D139/12,D138,-(1+COEFICIENTES!E$7+((1+COEFICIENTES!E$7)*COEFICIENTES!$B$1)))</f>
        <v>4.887156687573118E-2</v>
      </c>
      <c r="E146" s="19">
        <f>PMT(E139/12,E138,-(1+COEFICIENTES!F$7+((1+COEFICIENTES!F$7)*COEFICIENTES!$B$1)))</f>
        <v>3.4035429642371419E-2</v>
      </c>
      <c r="F146" s="19">
        <f>PMT(F139/12,F138,-(1+COEFICIENTES!G$7+((1+COEFICIENTES!G$7)*COEFICIENTES!$B$1)))</f>
        <v>2.6899932402278368E-2</v>
      </c>
      <c r="G146" s="19">
        <f>PMT(G139/12,G138,-(1+COEFICIENTES!H$7+((1+COEFICIENTES!H$7)*COEFICIENTES!$B$1)))</f>
        <v>2.2737067004455366E-2</v>
      </c>
      <c r="H146" s="19">
        <f>PMT(H139/12,H138,-(1+COEFICIENTES!I$7+((1+COEFICIENTES!I$7)*COEFICIENTES!$B$1)))</f>
        <v>1.9864548620175417E-2</v>
      </c>
      <c r="I146" s="20">
        <f>PMT(I139/12,I138,-(1+COEFICIENTES!J$7+((1+COEFICIENTES!J$7)*COEFICIENTES!$B$1)))</f>
        <v>1.7940508565199222E-2</v>
      </c>
      <c r="J146" s="21">
        <f>PMT(J139/12,J138,-(1+COEFICIENTES!K$7+((1+COEFICIENTES!K$7)*COEFICIENTES!$B$1)))</f>
        <v>1.6531355835997727E-2</v>
      </c>
      <c r="K146" s="22">
        <f>PMT(K139/12,K138,-(1+COEFICIENTES!L$7+((1+COEFICIENTES!L$7)*COEFICIENTES!$B$1)))</f>
        <v>1.5392882783278106E-2</v>
      </c>
      <c r="L146" s="20">
        <f>PMT(L139/12,L138,-(1+COEFICIENTES!M$7+((1+COEFICIENTES!M$7)*COEFICIENTES!$B$1)))</f>
        <v>1.4624610512323038E-2</v>
      </c>
      <c r="N146" s="59" t="s">
        <v>23</v>
      </c>
    </row>
    <row r="147" spans="2:14" ht="15.75" hidden="1" x14ac:dyDescent="0.2">
      <c r="B147" s="141" t="s">
        <v>28</v>
      </c>
      <c r="C147" s="142"/>
      <c r="D147" s="23">
        <f>PMT(D139/12,D138,-(1+COEFICIENTES!E$8+((1+COEFICIENTES!E$8)*COEFICIENTES!$B$1)))</f>
        <v>4.9814459108466887E-2</v>
      </c>
      <c r="E147" s="24">
        <f>PMT(E139/12,E138,-(1+COEFICIENTES!F$8+((1+COEFICIENTES!F$8)*COEFICIENTES!$B$1)))</f>
        <v>3.5053413300649282E-2</v>
      </c>
      <c r="F147" s="24">
        <f>PMT(F139/12,F138,-(1+COEFICIENTES!G$8+((1+COEFICIENTES!G$8)*COEFICIENTES!$B$1)))</f>
        <v>2.8038445205766132E-2</v>
      </c>
      <c r="G147" s="24">
        <f>PMT(G139/12,G138,-(1+COEFICIENTES!H$8+((1+COEFICIENTES!H$8)*COEFICIENTES!$B$1)))</f>
        <v>2.4024421402768729E-2</v>
      </c>
      <c r="H147" s="24">
        <f>PMT(H139/12,H138,-(1+COEFICIENTES!I$8+((1+COEFICIENTES!I$8)*COEFICIENTES!$B$1)))</f>
        <v>2.1240956640490173E-2</v>
      </c>
      <c r="I147" s="25">
        <f>PMT(I139/12,I138,-(1+COEFICIENTES!J$8+((1+COEFICIENTES!J$8)*COEFICIENTES!$B$1)))</f>
        <v>1.9499913723534563E-2</v>
      </c>
      <c r="J147" s="26">
        <f>PMT(J139/12,J138,-(1+COEFICIENTES!K$8+((1+COEFICIENTES!K$8)*COEFICIENTES!$B$1)))</f>
        <v>1.8302164744515369E-2</v>
      </c>
      <c r="K147" s="27">
        <f>PMT(K139/12,K138,-(1+COEFICIENTES!L$8+((1+COEFICIENTES!L$8)*COEFICIENTES!$B$1)))</f>
        <v>1.7770113482388522E-2</v>
      </c>
      <c r="L147" s="25">
        <f>PMT(L139/12,L138,-(1+COEFICIENTES!M$8+((1+COEFICIENTES!M$8)*COEFICIENTES!$B$1)))</f>
        <v>1.7225284554710747E-2</v>
      </c>
      <c r="N147" s="60"/>
    </row>
    <row r="148" spans="2:14" ht="15.75" hidden="1" x14ac:dyDescent="0.2">
      <c r="B148" s="139" t="s">
        <v>19</v>
      </c>
      <c r="C148" s="140"/>
      <c r="D148" s="43">
        <f>PMT(D139/12,D138,-(1+COEFICIENTES!E$6+((1+COEFICIENTES!E$6)*COEFICIENTES!$B$1)))</f>
        <v>5.0044779850904636E-2</v>
      </c>
      <c r="E148" s="44">
        <f>PMT(E139/12,E138,-(1+COEFICIENTES!F$6+((1+COEFICIENTES!F$6)*COEFICIENTES!$B$1)))</f>
        <v>3.4966125028313907E-2</v>
      </c>
      <c r="F148" s="44">
        <f>PMT(F139/12,F138,-(1+COEFICIENTES!G$6+((1+COEFICIENTES!G$6)*COEFICIENTES!$B$1)))</f>
        <v>2.7698680295342695E-2</v>
      </c>
      <c r="G148" s="44">
        <f>PMT(G139/12,G138,-(1+COEFICIENTES!H$6+((1+COEFICIENTES!H$6)*COEFICIENTES!$B$1)))</f>
        <v>2.3508802856322893E-2</v>
      </c>
      <c r="H148" s="44">
        <f>PMT(H139/12,H138,-(1+COEFICIENTES!I$6+((1+COEFICIENTES!I$6)*COEFICIENTES!$B$1)))</f>
        <v>2.0665713998779204E-2</v>
      </c>
      <c r="I148" s="45">
        <f>PMT(I139/12,I138,-(1+COEFICIENTES!J$6+((1+COEFICIENTES!J$6)*COEFICIENTES!$B$1)))</f>
        <v>1.8803631432570866E-2</v>
      </c>
      <c r="J148" s="43">
        <f>PMT(J139/12,J138,-(1+COEFICIENTES!K$6+((1+COEFICIENTES!K$6)*COEFICIENTES!$B$1)))</f>
        <v>1.7455791960771957E-2</v>
      </c>
      <c r="K148" s="46">
        <f>PMT(K139/12,K138,-(1+COEFICIENTES!L$6+((1+COEFICIENTES!L$6)*COEFICIENTES!$B$1)))</f>
        <v>1.6302921567110815E-2</v>
      </c>
      <c r="L148" s="45">
        <f>PMT(L139/12,L138,-(1+COEFICIENTES!M$6+((1+COEFICIENTES!M$6)*COEFICIENTES!$B$1)))</f>
        <v>1.5604250544059266E-2</v>
      </c>
      <c r="N148" s="59" t="s">
        <v>24</v>
      </c>
    </row>
    <row r="149" spans="2:14" ht="15.75" hidden="1" x14ac:dyDescent="0.2">
      <c r="B149" s="143" t="s">
        <v>29</v>
      </c>
      <c r="C149" s="144"/>
      <c r="D149" s="43">
        <f>PMT(D139/12,D138,-(1+COEFICIENTES!E$9+((1+COEFICIENTES!E$9)*COEFICIENTES!$B$1)))</f>
        <v>4.8275758252995807E-2</v>
      </c>
      <c r="E149" s="44">
        <f>PMT(E139/12,E138,-(1+COEFICIENTES!F$9+((1+COEFICIENTES!F$9)*COEFICIENTES!$B$1)))</f>
        <v>3.3862586033275577E-2</v>
      </c>
      <c r="F149" s="44">
        <f>PMT(F139/12,F138,-(1+COEFICIENTES!G$9+((1+COEFICIENTES!G$9)*COEFICIENTES!$B$1)))</f>
        <v>2.6736708365533587E-2</v>
      </c>
      <c r="G149" s="44">
        <f>PMT(G139/12,G138,-(1+COEFICIENTES!H$9+((1+COEFICIENTES!H$9)*COEFICIENTES!$B$1)))</f>
        <v>2.2529641564745864E-2</v>
      </c>
      <c r="H149" s="44">
        <f>PMT(H139/12,H138,-(1+COEFICIENTES!I$9+((1+COEFICIENTES!I$9)*COEFICIENTES!$B$1)))</f>
        <v>1.9733577928429863E-2</v>
      </c>
      <c r="I149" s="45">
        <f>PMT(I139/12,I138,-(1+COEFICIENTES!J$9+((1+COEFICIENTES!J$9)*COEFICIENTES!$B$1)))</f>
        <v>1.7830249313059363E-2</v>
      </c>
      <c r="J149" s="43">
        <f>PMT(J139/12,J138,-(1+COEFICIENTES!K$9+((1+COEFICIENTES!K$9)*COEFICIENTES!$B$1)))</f>
        <v>1.6460151546187188E-2</v>
      </c>
      <c r="K149" s="46">
        <f>PMT(K139/12,K138,-(1+COEFICIENTES!L$9+((1+COEFICIENTES!L$9)*COEFICIENTES!$B$1)))</f>
        <v>1.5754857974789691E-2</v>
      </c>
      <c r="L149" s="45">
        <f>PMT(L139/12,L138,-(1+COEFICIENTES!M$9+((1+COEFICIENTES!M$9)*COEFICIENTES!$B$1)))</f>
        <v>1.4937751516009918E-2</v>
      </c>
      <c r="N149" s="60"/>
    </row>
    <row r="150" spans="2:14" ht="16.5" hidden="1" thickBot="1" x14ac:dyDescent="0.25">
      <c r="B150" s="145" t="s">
        <v>17</v>
      </c>
      <c r="C150" s="146"/>
      <c r="D150" s="38">
        <f>PMT(D139/12,D138,-(1+COEFICIENTES!E$11+((1+COEFICIENTES!E$11)*COEFICIENTES!$B$1)))</f>
        <v>4.7387541063844942E-2</v>
      </c>
      <c r="E150" s="39">
        <f>PMT(E139/12,E138,-(1+COEFICIENTES!F$11+((1+COEFICIENTES!F$11)*COEFICIENTES!$B$1)))</f>
        <v>3.2909157764058589E-2</v>
      </c>
      <c r="F150" s="39">
        <f>PMT(F139/12,F138,-(1+COEFICIENTES!G$11+((1+COEFICIENTES!G$11)*COEFICIENTES!$B$1)))</f>
        <v>2.5695856251586224E-2</v>
      </c>
      <c r="G150" s="39">
        <f>PMT(G139/12,G138,-(1+COEFICIENTES!H$11+((1+COEFICIENTES!H$11)*COEFICIENTES!$B$1)))</f>
        <v>2.1388483908450929E-2</v>
      </c>
      <c r="H150" s="39">
        <f>PMT(H139/12,H138,-(1+COEFICIENTES!I$11+((1+COEFICIENTES!I$11)*COEFICIENTES!$B$1)))</f>
        <v>1.8533965961418857E-2</v>
      </c>
      <c r="I150" s="40">
        <f>PMT(I139/12,I138,-(1+COEFICIENTES!J$11+((1+COEFICIENTES!J$11)*COEFICIENTES!$B$1)))</f>
        <v>1.6509536068219175E-2</v>
      </c>
      <c r="J150" s="41">
        <f>PMT(J139/12,J138,-(1+COEFICIENTES!K$11+((1+COEFICIENTES!K$11)*COEFICIENTES!$B$1)))</f>
        <v>1.500379404808537E-2</v>
      </c>
      <c r="K150" s="42">
        <f>PMT(K139/12,K138,-(1+COEFICIENTES!L$11+((1+COEFICIENTES!L$11)*COEFICIENTES!$B$1)))</f>
        <v>1.3843725195611879E-2</v>
      </c>
      <c r="L150" s="40">
        <f>PMT(L139/12,L138,-(1+COEFICIENTES!M$11+((1+COEFICIENTES!M$11)*COEFICIENTES!$B$1)))</f>
        <v>1.2925508065167785E-2</v>
      </c>
    </row>
    <row r="151" spans="2:14" hidden="1" x14ac:dyDescent="0.2"/>
    <row r="152" spans="2:14" hidden="1" x14ac:dyDescent="0.2"/>
    <row r="153" spans="2:14" hidden="1" x14ac:dyDescent="0.2"/>
    <row r="154" spans="2:14" ht="16.5" hidden="1" thickBot="1" x14ac:dyDescent="0.25">
      <c r="B154" s="129" t="s">
        <v>0</v>
      </c>
      <c r="C154" s="130"/>
      <c r="D154" s="61">
        <v>24</v>
      </c>
      <c r="E154" s="61">
        <v>36</v>
      </c>
      <c r="F154" s="9">
        <v>48</v>
      </c>
      <c r="G154" s="9">
        <v>60</v>
      </c>
      <c r="H154" s="9">
        <v>72</v>
      </c>
      <c r="I154" s="10">
        <v>84</v>
      </c>
      <c r="J154" s="61">
        <v>96</v>
      </c>
      <c r="K154" s="10">
        <v>108</v>
      </c>
      <c r="L154" s="11">
        <v>120</v>
      </c>
    </row>
    <row r="155" spans="2:14" ht="15" hidden="1" x14ac:dyDescent="0.2">
      <c r="B155" s="147" t="s">
        <v>1</v>
      </c>
      <c r="C155" s="148"/>
      <c r="D155" s="13">
        <v>8.9899999999999994E-2</v>
      </c>
      <c r="E155" s="13">
        <f>+$D$155</f>
        <v>8.9899999999999994E-2</v>
      </c>
      <c r="F155" s="13">
        <f t="shared" ref="F155:L155" si="10">+$D$155</f>
        <v>8.9899999999999994E-2</v>
      </c>
      <c r="G155" s="13">
        <f t="shared" si="10"/>
        <v>8.9899999999999994E-2</v>
      </c>
      <c r="H155" s="13">
        <f t="shared" si="10"/>
        <v>8.9899999999999994E-2</v>
      </c>
      <c r="I155" s="13">
        <f t="shared" si="10"/>
        <v>8.9899999999999994E-2</v>
      </c>
      <c r="J155" s="13">
        <f t="shared" si="10"/>
        <v>8.9899999999999994E-2</v>
      </c>
      <c r="K155" s="13">
        <f t="shared" si="10"/>
        <v>8.9899999999999994E-2</v>
      </c>
      <c r="L155" s="13">
        <f t="shared" si="10"/>
        <v>8.9899999999999994E-2</v>
      </c>
    </row>
    <row r="156" spans="2:14" ht="15" hidden="1" x14ac:dyDescent="0.2">
      <c r="B156" s="135" t="s">
        <v>13</v>
      </c>
      <c r="C156" s="136"/>
      <c r="D156" s="13">
        <v>0.10249999999999999</v>
      </c>
      <c r="E156" s="13">
        <v>0.13250000000000001</v>
      </c>
      <c r="F156" s="13">
        <v>0.1575</v>
      </c>
      <c r="G156" s="13">
        <v>0.19750000000000001</v>
      </c>
      <c r="H156" s="13">
        <v>0.23</v>
      </c>
      <c r="I156" s="13">
        <f>H156</f>
        <v>0.23</v>
      </c>
      <c r="J156" s="13">
        <f t="shared" ref="J156:L156" si="11">I156</f>
        <v>0.23</v>
      </c>
      <c r="K156" s="13">
        <f t="shared" si="11"/>
        <v>0.23</v>
      </c>
      <c r="L156" s="14">
        <f t="shared" si="11"/>
        <v>0.23</v>
      </c>
    </row>
    <row r="157" spans="2:14" ht="15" hidden="1" x14ac:dyDescent="0.2">
      <c r="B157" s="135" t="s">
        <v>26</v>
      </c>
      <c r="C157" s="136"/>
      <c r="D157" s="13">
        <f>IF((+D156+COEFICIENTES!$P$6)&lt;0,0,(D156+COEFICIENTES!$P$6))</f>
        <v>0.11499999999999999</v>
      </c>
      <c r="E157" s="13">
        <f>IF((+E156+COEFICIENTES!$P$6)&lt;0,0,(E156+COEFICIENTES!$P$6))</f>
        <v>0.14500000000000002</v>
      </c>
      <c r="F157" s="13">
        <f>IF((+F156+COEFICIENTES!$P$6)&lt;0,0,(F156+COEFICIENTES!$P$6))</f>
        <v>0.17</v>
      </c>
      <c r="G157" s="13">
        <f>IF((+G156+COEFICIENTES!$Q$6)&lt;0,0,(G156+COEFICIENTES!$Q$6))</f>
        <v>0.21250000000000002</v>
      </c>
      <c r="H157" s="13">
        <f>IF((+H156+COEFICIENTES!$R$6)&lt;0,0,(H156+COEFICIENTES!$R$6))</f>
        <v>0.245</v>
      </c>
      <c r="I157" s="13">
        <f>IF((+I156+COEFICIENTES!$R$6)&lt;0,0,(I156+COEFICIENTES!$R$6))</f>
        <v>0.245</v>
      </c>
      <c r="J157" s="13">
        <f>IF((+J156+COEFICIENTES!$S$6)&lt;0,0,(J156+COEFICIENTES!$S$6))</f>
        <v>0.23750000000000002</v>
      </c>
      <c r="K157" s="13">
        <f>IF((+K156+COEFICIENTES!$S$6)&lt;0,0,(K156+COEFICIENTES!$S$6))</f>
        <v>0.23750000000000002</v>
      </c>
      <c r="L157" s="14">
        <f>IF((+L156+COEFICIENTES!$S$6)&lt;0,0,(L156+COEFICIENTES!$S$6))</f>
        <v>0.23750000000000002</v>
      </c>
    </row>
    <row r="158" spans="2:14" ht="15" hidden="1" x14ac:dyDescent="0.2">
      <c r="B158" s="135" t="s">
        <v>18</v>
      </c>
      <c r="C158" s="136"/>
      <c r="D158" s="13">
        <f>+D156+COEFICIENTES!$P$5</f>
        <v>0.1075</v>
      </c>
      <c r="E158" s="13">
        <f>+E156+COEFICIENTES!$P$5</f>
        <v>0.13750000000000001</v>
      </c>
      <c r="F158" s="13">
        <f>+F156+COEFICIENTES!$P$5</f>
        <v>0.16250000000000001</v>
      </c>
      <c r="G158" s="13">
        <f>+G156+COEFICIENTES!$Q$5</f>
        <v>0.20250000000000001</v>
      </c>
      <c r="H158" s="13">
        <f>+H156+COEFICIENTES!$R$5</f>
        <v>0.23500000000000001</v>
      </c>
      <c r="I158" s="13">
        <f>+I156+COEFICIENTES!$R$5</f>
        <v>0.23500000000000001</v>
      </c>
      <c r="J158" s="13">
        <f>+J156+COEFICIENTES!$S$5</f>
        <v>0.23500000000000001</v>
      </c>
      <c r="K158" s="13">
        <f>+K156+COEFICIENTES!$S$5</f>
        <v>0.23500000000000001</v>
      </c>
      <c r="L158" s="14">
        <f>+L156+COEFICIENTES!$S$5</f>
        <v>0.23500000000000001</v>
      </c>
    </row>
    <row r="159" spans="2:14" ht="15" hidden="1" x14ac:dyDescent="0.2">
      <c r="B159" s="135" t="s">
        <v>27</v>
      </c>
      <c r="C159" s="136"/>
      <c r="D159" s="13">
        <f>IF((+D156+COEFICIENTES!$P$4+COEFICIENTES!$P$6)&lt;0,0,(+D156+COEFICIENTES!$P$4+COEFICIENTES!$P$6))</f>
        <v>9.4999999999999987E-2</v>
      </c>
      <c r="E159" s="13">
        <f>IF((+E156+COEFICIENTES!$P$4+COEFICIENTES!$P$6)&lt;0,0,(+E156+COEFICIENTES!$P$4+COEFICIENTES!$P$6))</f>
        <v>0.125</v>
      </c>
      <c r="F159" s="13">
        <f>IF((+F156+COEFICIENTES!$P$4+COEFICIENTES!$P$6)&lt;0,0,(+F156+COEFICIENTES!$P$4+COEFICIENTES!$P$6))</f>
        <v>0.15000000000000002</v>
      </c>
      <c r="G159" s="13">
        <f>IF((+G156+COEFICIENTES!$Q$4+COEFICIENTES!$Q$6)&lt;0,0,(+G156+COEFICIENTES!$Q$4+COEFICIENTES!$Q$6))</f>
        <v>0.1825</v>
      </c>
      <c r="H159" s="13">
        <f>IF((+H156+COEFICIENTES!$R$4+COEFICIENTES!$R$6)&lt;0,0,(+H156+COEFICIENTES!$R$4+COEFICIENTES!$R$6))</f>
        <v>0.21000000000000002</v>
      </c>
      <c r="I159" s="13">
        <f>IF((+I156+COEFICIENTES!$R$4+COEFICIENTES!$R$6)&lt;0,0,(+I156+COEFICIENTES!$R$4+COEFICIENTES!$R$6))</f>
        <v>0.21000000000000002</v>
      </c>
      <c r="J159" s="13">
        <f>IF((+J156+COEFICIENTES!$S$4+COEFICIENTES!$S$6)&lt;0,0,(+J156+COEFICIENTES!$S$4+COEFICIENTES!$S$6))</f>
        <v>0.20250000000000001</v>
      </c>
      <c r="K159" s="13">
        <f>IF((+K156+COEFICIENTES!$S$4+COEFICIENTES!$S$6)&lt;0,0,(+K156+COEFICIENTES!$S$4+COEFICIENTES!$S$6))</f>
        <v>0.20250000000000001</v>
      </c>
      <c r="L159" s="14">
        <f>IF((+L156+COEFICIENTES!$S$4+COEFICIENTES!$S$6)&lt;0,0,(+L156+COEFICIENTES!$S$4+COEFICIENTES!$S$6))</f>
        <v>0.20250000000000001</v>
      </c>
      <c r="N159" s="5"/>
    </row>
    <row r="160" spans="2:14" ht="15.75" hidden="1" x14ac:dyDescent="0.2">
      <c r="B160" s="135" t="s">
        <v>16</v>
      </c>
      <c r="C160" s="136"/>
      <c r="D160" s="13">
        <f>IF((+D156+COEFICIENTES!$P$4)&lt;0,0,(+D156+COEFICIENTES!$P$4))</f>
        <v>8.249999999999999E-2</v>
      </c>
      <c r="E160" s="13">
        <f>IF((+E156+COEFICIENTES!$P$4)&lt;0,0,(+E156+COEFICIENTES!$P$4))</f>
        <v>0.1125</v>
      </c>
      <c r="F160" s="13">
        <f>IF((+F156+COEFICIENTES!$P$4)&lt;0,0,(+F156+COEFICIENTES!$P$4))</f>
        <v>0.13750000000000001</v>
      </c>
      <c r="G160" s="13">
        <f>IF((+G156+COEFICIENTES!$Q$4)&lt;0,0,(+G156+COEFICIENTES!$Q$4))</f>
        <v>0.16750000000000001</v>
      </c>
      <c r="H160" s="13">
        <f>IF((+H156+COEFICIENTES!$R$4)&lt;0,0,(+H156+COEFICIENTES!$R$4))</f>
        <v>0.19500000000000001</v>
      </c>
      <c r="I160" s="13">
        <f>IF((+I156+COEFICIENTES!$R$4)&lt;0,0,(+I156+COEFICIENTES!$R$4))</f>
        <v>0.19500000000000001</v>
      </c>
      <c r="J160" s="13">
        <f>IF((+J156+COEFICIENTES!$S$4)&lt;0,0,(+J156+COEFICIENTES!$S$4))</f>
        <v>0.19500000000000001</v>
      </c>
      <c r="K160" s="13">
        <f>IF((+K156+COEFICIENTES!$S$4)&lt;0,0,(+K156+COEFICIENTES!$S$4))</f>
        <v>0.19500000000000001</v>
      </c>
      <c r="L160" s="14">
        <f>IF((+L156+COEFICIENTES!$S$4)&lt;0,0,(+L156+COEFICIENTES!$S$4))</f>
        <v>0.19500000000000001</v>
      </c>
      <c r="N160" s="59" t="s">
        <v>22</v>
      </c>
    </row>
    <row r="161" spans="2:14" ht="15.75" hidden="1" x14ac:dyDescent="0.2">
      <c r="B161" s="149" t="s">
        <v>2</v>
      </c>
      <c r="C161" s="150"/>
      <c r="D161" s="15"/>
      <c r="E161" s="15"/>
      <c r="F161" s="13"/>
      <c r="G161" s="13"/>
      <c r="H161" s="13"/>
      <c r="I161" s="15"/>
      <c r="J161" s="16"/>
      <c r="K161" s="15"/>
      <c r="L161" s="17"/>
      <c r="N161" s="60"/>
    </row>
    <row r="162" spans="2:14" ht="15.75" hidden="1" x14ac:dyDescent="0.2">
      <c r="B162" s="139" t="s">
        <v>7</v>
      </c>
      <c r="C162" s="140"/>
      <c r="D162" s="19">
        <f>PMT(D155/12,D154,-(1+COEFICIENTES!E$7+((1+COEFICIENTES!E$7)*COEFICIENTES!$B$1)))</f>
        <v>4.9112915346536702E-2</v>
      </c>
      <c r="E162" s="19">
        <f>PMT(E155/12,E154,-(1+COEFICIENTES!F$7+((1+COEFICIENTES!F$7)*COEFICIENTES!$B$1)))</f>
        <v>3.4280759717909982E-2</v>
      </c>
      <c r="F162" s="19">
        <f>PMT(F155/12,F154,-(1+COEFICIENTES!G$7+((1+COEFICIENTES!G$7)*COEFICIENTES!$B$1)))</f>
        <v>2.7153115780292593E-2</v>
      </c>
      <c r="G162" s="19">
        <f>PMT(G155/12,G154,-(1+COEFICIENTES!H$7+((1+COEFICIENTES!H$7)*COEFICIENTES!$B$1)))</f>
        <v>2.2999685650884474E-2</v>
      </c>
      <c r="H162" s="19">
        <f>PMT(H155/12,H154,-(1+COEFICIENTES!I$7+((1+COEFICIENTES!I$7)*COEFICIENTES!$B$1)))</f>
        <v>2.0135157703616187E-2</v>
      </c>
      <c r="I162" s="20">
        <f>PMT(I155/12,I154,-(1+COEFICIENTES!J$7+((1+COEFICIENTES!J$7)*COEFICIENTES!$B$1)))</f>
        <v>1.8220911936293712E-2</v>
      </c>
      <c r="J162" s="21">
        <f>PMT(J155/12,J154,-(1+COEFICIENTES!K$7+((1+COEFICIENTES!K$7)*COEFICIENTES!$B$1)))</f>
        <v>1.6821832285470496E-2</v>
      </c>
      <c r="K162" s="22">
        <f>PMT(K155/12,K154,-(1+COEFICIENTES!L$7+((1+COEFICIENTES!L$7)*COEFICIENTES!$B$1)))</f>
        <v>1.5692243011108081E-2</v>
      </c>
      <c r="L162" s="20">
        <f>PMT(L155/12,L154,-(1+COEFICIENTES!M$7+((1+COEFICIENTES!M$7)*COEFICIENTES!$B$1)))</f>
        <v>1.4935533953631829E-2</v>
      </c>
      <c r="N162" s="59" t="s">
        <v>23</v>
      </c>
    </row>
    <row r="163" spans="2:14" ht="15.75" hidden="1" x14ac:dyDescent="0.2">
      <c r="B163" s="141" t="s">
        <v>28</v>
      </c>
      <c r="C163" s="142"/>
      <c r="D163" s="23">
        <f>PMT(D155/12,D154,-(1+COEFICIENTES!E$8+((1+COEFICIENTES!E$8)*COEFICIENTES!$B$1)))</f>
        <v>5.0060463979978431E-2</v>
      </c>
      <c r="E163" s="24">
        <f>PMT(E155/12,E154,-(1+COEFICIENTES!F$8+((1+COEFICIENTES!F$8)*COEFICIENTES!$B$1)))</f>
        <v>3.5306081083112846E-2</v>
      </c>
      <c r="F163" s="24">
        <f>PMT(F155/12,F154,-(1+COEFICIENTES!G$8+((1+COEFICIENTES!G$8)*COEFICIENTES!$B$1)))</f>
        <v>2.8302344317678453E-2</v>
      </c>
      <c r="G163" s="24">
        <f>PMT(G155/12,G154,-(1+COEFICIENTES!H$8+((1+COEFICIENTES!H$8)*COEFICIENTES!$B$1)))</f>
        <v>2.430190930517942E-2</v>
      </c>
      <c r="H163" s="24">
        <f>PMT(H155/12,H154,-(1+COEFICIENTES!I$8+((1+COEFICIENTES!I$8)*COEFICIENTES!$B$1)))</f>
        <v>2.1530316138045038E-2</v>
      </c>
      <c r="I163" s="25">
        <f>PMT(I155/12,I154,-(1+COEFICIENTES!J$8+((1+COEFICIENTES!J$8)*COEFICIENTES!$B$1)))</f>
        <v>1.980469000812313E-2</v>
      </c>
      <c r="J163" s="26">
        <f>PMT(J155/12,J154,-(1+COEFICIENTES!K$8+((1+COEFICIENTES!K$8)*COEFICIENTES!$B$1)))</f>
        <v>1.8623756505372391E-2</v>
      </c>
      <c r="K163" s="27">
        <f>PMT(K155/12,K154,-(1+COEFICIENTES!L$8+((1+COEFICIENTES!L$8)*COEFICIENTES!$B$1)))</f>
        <v>1.8115706006904549E-2</v>
      </c>
      <c r="L163" s="25">
        <f>PMT(L155/12,L154,-(1+COEFICIENTES!M$8+((1+COEFICIENTES!M$8)*COEFICIENTES!$B$1)))</f>
        <v>1.7591499076920477E-2</v>
      </c>
      <c r="N163" s="60"/>
    </row>
    <row r="164" spans="2:14" ht="15.75" hidden="1" x14ac:dyDescent="0.2">
      <c r="B164" s="139" t="s">
        <v>19</v>
      </c>
      <c r="C164" s="140"/>
      <c r="D164" s="43">
        <f>PMT(D155/12,D154,-(1+COEFICIENTES!E$6+((1+COEFICIENTES!E$6)*COEFICIENTES!$B$1)))</f>
        <v>5.0291922143672264E-2</v>
      </c>
      <c r="E164" s="44">
        <f>PMT(E155/12,E154,-(1+COEFICIENTES!F$6+((1+COEFICIENTES!F$6)*COEFICIENTES!$B$1)))</f>
        <v>3.5218163629989384E-2</v>
      </c>
      <c r="F164" s="44">
        <f>PMT(F155/12,F154,-(1+COEFICIENTES!G$6+((1+COEFICIENTES!G$6)*COEFICIENTES!$B$1)))</f>
        <v>2.7959381524581359E-2</v>
      </c>
      <c r="G164" s="44">
        <f>PMT(G155/12,G154,-(1+COEFICIENTES!H$6+((1+COEFICIENTES!H$6)*COEFICIENTES!$B$1)))</f>
        <v>2.3780335239285327E-2</v>
      </c>
      <c r="H164" s="44">
        <f>PMT(H155/12,H154,-(1+COEFICIENTES!I$6+((1+COEFICIENTES!I$6)*COEFICIENTES!$B$1)))</f>
        <v>2.0947237129799599E-2</v>
      </c>
      <c r="I164" s="45">
        <f>PMT(I155/12,I154,-(1+COEFICIENTES!J$6+((1+COEFICIENTES!J$6)*COEFICIENTES!$B$1)))</f>
        <v>1.9097525088001509E-2</v>
      </c>
      <c r="J164" s="43">
        <f>PMT(J155/12,J154,-(1+COEFICIENTES!K$6+((1+COEFICIENTES!K$6)*COEFICIENTES!$B$1)))</f>
        <v>1.7762511900854497E-2</v>
      </c>
      <c r="K164" s="46">
        <f>PMT(K155/12,K154,-(1+COEFICIENTES!L$6+((1+COEFICIENTES!L$6)*COEFICIENTES!$B$1)))</f>
        <v>1.6619980196305752E-2</v>
      </c>
      <c r="L164" s="45">
        <f>PMT(L155/12,L154,-(1+COEFICIENTES!M$6+((1+COEFICIENTES!M$6)*COEFICIENTES!$B$1)))</f>
        <v>1.5936001415244195E-2</v>
      </c>
      <c r="N164" s="59" t="s">
        <v>24</v>
      </c>
    </row>
    <row r="165" spans="2:14" ht="15.75" hidden="1" x14ac:dyDescent="0.2">
      <c r="B165" s="143" t="s">
        <v>29</v>
      </c>
      <c r="C165" s="144"/>
      <c r="D165" s="43">
        <f>PMT(D155/12,D154,-(1+COEFICIENTES!E$9+((1+COEFICIENTES!E$9)*COEFICIENTES!$B$1)))</f>
        <v>4.8514164368784231E-2</v>
      </c>
      <c r="E165" s="44">
        <f>PMT(E155/12,E154,-(1+COEFICIENTES!F$9+((1+COEFICIENTES!F$9)*COEFICIENTES!$B$1)))</f>
        <v>3.4106670238374978E-2</v>
      </c>
      <c r="F165" s="44">
        <f>PMT(F155/12,F154,-(1+COEFICIENTES!G$9+((1+COEFICIENTES!G$9)*COEFICIENTES!$B$1)))</f>
        <v>2.6988355471546151E-2</v>
      </c>
      <c r="G165" s="44">
        <f>PMT(G155/12,G154,-(1+COEFICIENTES!H$9+((1+COEFICIENTES!H$9)*COEFICIENTES!$B$1)))</f>
        <v>2.2789864396965478E-2</v>
      </c>
      <c r="H165" s="44">
        <f>PMT(H155/12,H154,-(1+COEFICIENTES!I$9+((1+COEFICIENTES!I$9)*COEFICIENTES!$B$1)))</f>
        <v>2.0002402835470324E-2</v>
      </c>
      <c r="I165" s="45">
        <f>PMT(I155/12,I154,-(1+COEFICIENTES!J$9+((1+COEFICIENTES!J$9)*COEFICIENTES!$B$1)))</f>
        <v>1.8108929373697961E-2</v>
      </c>
      <c r="J165" s="43">
        <f>PMT(J155/12,J154,-(1+COEFICIENTES!K$9+((1+COEFICIENTES!K$9)*COEFICIENTES!$B$1)))</f>
        <v>1.6749376847871679E-2</v>
      </c>
      <c r="K165" s="46">
        <f>PMT(K155/12,K154,-(1+COEFICIENTES!L$9+((1+COEFICIENTES!L$9)*COEFICIENTES!$B$1)))</f>
        <v>1.6061257883056745E-2</v>
      </c>
      <c r="L165" s="45">
        <f>PMT(L155/12,L154,-(1+COEFICIENTES!M$9+((1+COEFICIENTES!M$9)*COEFICIENTES!$B$1)))</f>
        <v>1.52553324254543E-2</v>
      </c>
      <c r="N165" s="60"/>
    </row>
    <row r="166" spans="2:14" ht="16.5" hidden="1" thickBot="1" x14ac:dyDescent="0.25">
      <c r="B166" s="145" t="s">
        <v>17</v>
      </c>
      <c r="C166" s="146"/>
      <c r="D166" s="38">
        <f>PMT(D155/12,D154,-(1+COEFICIENTES!E$11+((1+COEFICIENTES!E$11)*COEFICIENTES!$B$1)))</f>
        <v>4.7621560787421115E-2</v>
      </c>
      <c r="E166" s="39">
        <f>PMT(E155/12,E154,-(1+COEFICIENTES!F$11+((1+COEFICIENTES!F$11)*COEFICIENTES!$B$1)))</f>
        <v>3.3146369582595939E-2</v>
      </c>
      <c r="F166" s="39">
        <f>PMT(F155/12,F154,-(1+COEFICIENTES!G$11+((1+COEFICIENTES!G$11)*COEFICIENTES!$B$1)))</f>
        <v>2.593770681051899E-2</v>
      </c>
      <c r="G166" s="39">
        <f>PMT(G155/12,G154,-(1+COEFICIENTES!H$11+((1+COEFICIENTES!H$11)*COEFICIENTES!$B$1)))</f>
        <v>2.1635526092568497E-2</v>
      </c>
      <c r="H166" s="39">
        <f>PMT(H155/12,H154,-(1+COEFICIENTES!I$11+((1+COEFICIENTES!I$11)*COEFICIENTES!$B$1)))</f>
        <v>1.8786448896583464E-2</v>
      </c>
      <c r="I166" s="40">
        <f>PMT(I155/12,I154,-(1+COEFICIENTES!J$11+((1+COEFICIENTES!J$11)*COEFICIENTES!$B$1)))</f>
        <v>1.6767573879795744E-2</v>
      </c>
      <c r="J166" s="41">
        <f>PMT(J155/12,J154,-(1+COEFICIENTES!K$11+((1+COEFICIENTES!K$11)*COEFICIENTES!$B$1)))</f>
        <v>1.5267429340129488E-2</v>
      </c>
      <c r="K166" s="42">
        <f>PMT(K155/12,K154,-(1+COEFICIENTES!L$11+((1+COEFICIENTES!L$11)*COEFICIENTES!$B$1)))</f>
        <v>1.4112957462687675E-2</v>
      </c>
      <c r="L166" s="40">
        <f>PMT(L155/12,L154,-(1+COEFICIENTES!M$11+((1+COEFICIENTES!M$11)*COEFICIENTES!$B$1)))</f>
        <v>1.3200308097954992E-2</v>
      </c>
    </row>
    <row r="167" spans="2:14" hidden="1" x14ac:dyDescent="0.2"/>
    <row r="168" spans="2:14" hidden="1" x14ac:dyDescent="0.2">
      <c r="N168" s="5"/>
    </row>
    <row r="169" spans="2:14" hidden="1" x14ac:dyDescent="0.2"/>
    <row r="170" spans="2:14" ht="16.5" hidden="1" thickBot="1" x14ac:dyDescent="0.25">
      <c r="B170" s="129" t="s">
        <v>0</v>
      </c>
      <c r="C170" s="130"/>
      <c r="D170" s="61">
        <v>24</v>
      </c>
      <c r="E170" s="61">
        <v>36</v>
      </c>
      <c r="F170" s="9">
        <v>48</v>
      </c>
      <c r="G170" s="9">
        <v>60</v>
      </c>
      <c r="H170" s="9">
        <v>72</v>
      </c>
      <c r="I170" s="10">
        <v>84</v>
      </c>
      <c r="J170" s="61">
        <v>96</v>
      </c>
      <c r="K170" s="10">
        <v>108</v>
      </c>
      <c r="L170" s="11">
        <v>120</v>
      </c>
    </row>
    <row r="171" spans="2:14" ht="15" hidden="1" x14ac:dyDescent="0.2">
      <c r="B171" s="147" t="s">
        <v>1</v>
      </c>
      <c r="C171" s="148"/>
      <c r="D171" s="13">
        <v>9.5000000000000001E-2</v>
      </c>
      <c r="E171" s="13">
        <f>+$D$171</f>
        <v>9.5000000000000001E-2</v>
      </c>
      <c r="F171" s="13">
        <f t="shared" ref="F171:L171" si="12">+$D$171</f>
        <v>9.5000000000000001E-2</v>
      </c>
      <c r="G171" s="13">
        <f t="shared" si="12"/>
        <v>9.5000000000000001E-2</v>
      </c>
      <c r="H171" s="13">
        <f t="shared" si="12"/>
        <v>9.5000000000000001E-2</v>
      </c>
      <c r="I171" s="13">
        <f t="shared" si="12"/>
        <v>9.5000000000000001E-2</v>
      </c>
      <c r="J171" s="13">
        <f t="shared" si="12"/>
        <v>9.5000000000000001E-2</v>
      </c>
      <c r="K171" s="13">
        <f t="shared" si="12"/>
        <v>9.5000000000000001E-2</v>
      </c>
      <c r="L171" s="13">
        <f t="shared" si="12"/>
        <v>9.5000000000000001E-2</v>
      </c>
      <c r="N171" s="5"/>
    </row>
    <row r="172" spans="2:14" ht="15" hidden="1" x14ac:dyDescent="0.2">
      <c r="B172" s="135" t="s">
        <v>13</v>
      </c>
      <c r="C172" s="136"/>
      <c r="D172" s="13">
        <v>0.1075</v>
      </c>
      <c r="E172" s="13">
        <v>0.13750000000000001</v>
      </c>
      <c r="F172" s="13">
        <v>0.16250000000000001</v>
      </c>
      <c r="G172" s="13">
        <v>0.21</v>
      </c>
      <c r="H172" s="13">
        <v>0.245</v>
      </c>
      <c r="I172" s="13">
        <f>H172</f>
        <v>0.245</v>
      </c>
      <c r="J172" s="13">
        <f t="shared" ref="J172:L172" si="13">I172</f>
        <v>0.245</v>
      </c>
      <c r="K172" s="13">
        <f t="shared" si="13"/>
        <v>0.245</v>
      </c>
      <c r="L172" s="14">
        <f t="shared" si="13"/>
        <v>0.245</v>
      </c>
      <c r="N172" s="5"/>
    </row>
    <row r="173" spans="2:14" ht="15" hidden="1" x14ac:dyDescent="0.2">
      <c r="B173" s="135" t="s">
        <v>26</v>
      </c>
      <c r="C173" s="136"/>
      <c r="D173" s="13">
        <f>IF((+D172+COEFICIENTES!$P$6)&lt;0,0,(D172+COEFICIENTES!$P$6))</f>
        <v>0.12</v>
      </c>
      <c r="E173" s="13">
        <f>IF((+E172+COEFICIENTES!$P$6)&lt;0,0,(E172+COEFICIENTES!$P$6))</f>
        <v>0.15000000000000002</v>
      </c>
      <c r="F173" s="13">
        <f>IF((+F172+COEFICIENTES!$P$6)&lt;0,0,(F172+COEFICIENTES!$P$6))</f>
        <v>0.17500000000000002</v>
      </c>
      <c r="G173" s="13">
        <f>IF((+G172+COEFICIENTES!$Q$6)&lt;0,0,(G172+COEFICIENTES!$Q$6))</f>
        <v>0.22499999999999998</v>
      </c>
      <c r="H173" s="13">
        <f>IF((+H172+COEFICIENTES!$R$6)&lt;0,0,(H172+COEFICIENTES!$R$6))</f>
        <v>0.26</v>
      </c>
      <c r="I173" s="13">
        <f>IF((+I172+COEFICIENTES!$R$6)&lt;0,0,(I172+COEFICIENTES!$R$6))</f>
        <v>0.26</v>
      </c>
      <c r="J173" s="13">
        <f>IF((+J172+COEFICIENTES!$S$6)&lt;0,0,(J172+COEFICIENTES!$S$6))</f>
        <v>0.2525</v>
      </c>
      <c r="K173" s="13">
        <f>IF((+K172+COEFICIENTES!$S$6)&lt;0,0,(K172+COEFICIENTES!$S$6))</f>
        <v>0.2525</v>
      </c>
      <c r="L173" s="14">
        <f>IF((+L172+COEFICIENTES!$S$6)&lt;0,0,(L172+COEFICIENTES!$S$6))</f>
        <v>0.2525</v>
      </c>
    </row>
    <row r="174" spans="2:14" ht="15" hidden="1" x14ac:dyDescent="0.2">
      <c r="B174" s="135" t="s">
        <v>18</v>
      </c>
      <c r="C174" s="136"/>
      <c r="D174" s="13">
        <f>+D172+COEFICIENTES!$P$5</f>
        <v>0.1125</v>
      </c>
      <c r="E174" s="13">
        <f>+E172+COEFICIENTES!$P$5</f>
        <v>0.14250000000000002</v>
      </c>
      <c r="F174" s="13">
        <f>+F172+COEFICIENTES!$P$5</f>
        <v>0.16750000000000001</v>
      </c>
      <c r="G174" s="13">
        <f>+G172+COEFICIENTES!$Q$5</f>
        <v>0.215</v>
      </c>
      <c r="H174" s="13">
        <f>+H172+COEFICIENTES!$R$5</f>
        <v>0.25</v>
      </c>
      <c r="I174" s="13">
        <f>+I172+COEFICIENTES!$R$5</f>
        <v>0.25</v>
      </c>
      <c r="J174" s="13">
        <f>+J172+COEFICIENTES!$S$5</f>
        <v>0.25</v>
      </c>
      <c r="K174" s="13">
        <f>+K172+COEFICIENTES!$S$5</f>
        <v>0.25</v>
      </c>
      <c r="L174" s="14">
        <f>+L172+COEFICIENTES!$S$5</f>
        <v>0.25</v>
      </c>
    </row>
    <row r="175" spans="2:14" ht="15" hidden="1" x14ac:dyDescent="0.2">
      <c r="B175" s="135" t="s">
        <v>27</v>
      </c>
      <c r="C175" s="136"/>
      <c r="D175" s="13">
        <f>IF((+D172+COEFICIENTES!$P$4+COEFICIENTES!$P$6)&lt;0,0,(+D172+COEFICIENTES!$P$4+COEFICIENTES!$P$6))</f>
        <v>9.9999999999999992E-2</v>
      </c>
      <c r="E175" s="13">
        <f>IF((+E172+COEFICIENTES!$P$4+COEFICIENTES!$P$6)&lt;0,0,(+E172+COEFICIENTES!$P$4+COEFICIENTES!$P$6))</f>
        <v>0.13</v>
      </c>
      <c r="F175" s="13">
        <f>IF((+F172+COEFICIENTES!$P$4+COEFICIENTES!$P$6)&lt;0,0,(+F172+COEFICIENTES!$P$4+COEFICIENTES!$P$6))</f>
        <v>0.15500000000000003</v>
      </c>
      <c r="G175" s="13">
        <f>IF((+G172+COEFICIENTES!$Q$4+COEFICIENTES!$Q$6)&lt;0,0,(+G172+COEFICIENTES!$Q$4+COEFICIENTES!$Q$6))</f>
        <v>0.19500000000000001</v>
      </c>
      <c r="H175" s="13">
        <f>IF((+H172+COEFICIENTES!$R$4+COEFICIENTES!$R$6)&lt;0,0,(+H172+COEFICIENTES!$R$4+COEFICIENTES!$R$6))</f>
        <v>0.22499999999999998</v>
      </c>
      <c r="I175" s="13">
        <f>IF((+I172+COEFICIENTES!$R$4+COEFICIENTES!$R$6)&lt;0,0,(+I172+COEFICIENTES!$R$4+COEFICIENTES!$R$6))</f>
        <v>0.22499999999999998</v>
      </c>
      <c r="J175" s="13">
        <f>IF((+J172+COEFICIENTES!$S$4+COEFICIENTES!$S$6)&lt;0,0,(+J172+COEFICIENTES!$S$4+COEFICIENTES!$S$6))</f>
        <v>0.2175</v>
      </c>
      <c r="K175" s="13">
        <f>IF((+K172+COEFICIENTES!$S$4+COEFICIENTES!$S$6)&lt;0,0,(+K172+COEFICIENTES!$S$4+COEFICIENTES!$S$6))</f>
        <v>0.2175</v>
      </c>
      <c r="L175" s="14">
        <f>IF((+L172+COEFICIENTES!$S$4+COEFICIENTES!$S$6)&lt;0,0,(+L172+COEFICIENTES!$S$4+COEFICIENTES!$S$6))</f>
        <v>0.2175</v>
      </c>
    </row>
    <row r="176" spans="2:14" ht="15.75" hidden="1" x14ac:dyDescent="0.2">
      <c r="B176" s="135" t="s">
        <v>16</v>
      </c>
      <c r="C176" s="136"/>
      <c r="D176" s="13">
        <f>IF((+D172+COEFICIENTES!$P$4)&lt;0,0,(+D172+COEFICIENTES!$P$4))</f>
        <v>8.7499999999999994E-2</v>
      </c>
      <c r="E176" s="13">
        <f>IF((+E172+COEFICIENTES!$P$4)&lt;0,0,(+E172+COEFICIENTES!$P$4))</f>
        <v>0.11750000000000001</v>
      </c>
      <c r="F176" s="13">
        <f>IF((+F172+COEFICIENTES!$P$4)&lt;0,0,(+F172+COEFICIENTES!$P$4))</f>
        <v>0.14250000000000002</v>
      </c>
      <c r="G176" s="13">
        <f>IF((+G172+COEFICIENTES!$Q$4)&lt;0,0,(+G172+COEFICIENTES!$Q$4))</f>
        <v>0.18</v>
      </c>
      <c r="H176" s="13">
        <f>IF((+H172+COEFICIENTES!$R$4)&lt;0,0,(+H172+COEFICIENTES!$R$4))</f>
        <v>0.21</v>
      </c>
      <c r="I176" s="13">
        <f>IF((+I172+COEFICIENTES!$R$4)&lt;0,0,(+I172+COEFICIENTES!$R$4))</f>
        <v>0.21</v>
      </c>
      <c r="J176" s="13">
        <f>IF((+J172+COEFICIENTES!$S$4)&lt;0,0,(+J172+COEFICIENTES!$S$4))</f>
        <v>0.21</v>
      </c>
      <c r="K176" s="13">
        <f>IF((+K172+COEFICIENTES!$S$4)&lt;0,0,(+K172+COEFICIENTES!$S$4))</f>
        <v>0.21</v>
      </c>
      <c r="L176" s="14">
        <f>IF((+L172+COEFICIENTES!$S$4)&lt;0,0,(+L172+COEFICIENTES!$S$4))</f>
        <v>0.21</v>
      </c>
      <c r="N176" s="59" t="s">
        <v>22</v>
      </c>
    </row>
    <row r="177" spans="2:14" ht="15.75" hidden="1" x14ac:dyDescent="0.2">
      <c r="B177" s="149" t="s">
        <v>2</v>
      </c>
      <c r="C177" s="150"/>
      <c r="D177" s="15"/>
      <c r="E177" s="15"/>
      <c r="F177" s="13"/>
      <c r="G177" s="13"/>
      <c r="H177" s="13"/>
      <c r="I177" s="15"/>
      <c r="J177" s="16"/>
      <c r="K177" s="15"/>
      <c r="L177" s="17"/>
      <c r="N177" s="60"/>
    </row>
    <row r="178" spans="2:14" ht="15.75" hidden="1" x14ac:dyDescent="0.2">
      <c r="B178" s="139" t="s">
        <v>7</v>
      </c>
      <c r="C178" s="140"/>
      <c r="D178" s="19">
        <f>PMT(D171/12,D170,-(1+COEFICIENTES!E$7+((1+COEFICIENTES!E$7)*COEFICIENTES!$B$1)))</f>
        <v>4.9364864134762404E-2</v>
      </c>
      <c r="E178" s="19">
        <f>PMT(E171/12,E170,-(1+COEFICIENTES!F$7+((1+COEFICIENTES!F$7)*COEFICIENTES!$B$1)))</f>
        <v>3.4537227041548949E-2</v>
      </c>
      <c r="F178" s="19">
        <f>PMT(F171/12,F170,-(1+COEFICIENTES!G$7+((1+COEFICIENTES!G$7)*COEFICIENTES!$B$1)))</f>
        <v>2.7418141863265914E-2</v>
      </c>
      <c r="G178" s="19">
        <f>PMT(G171/12,G170,-(1+COEFICIENTES!H$7+((1+COEFICIENTES!H$7)*COEFICIENTES!$B$1)))</f>
        <v>2.3274924996101287E-2</v>
      </c>
      <c r="H178" s="19">
        <f>PMT(H171/12,H170,-(1+COEFICIENTES!I$7+((1+COEFICIENTES!I$7)*COEFICIENTES!$B$1)))</f>
        <v>2.04190927373342E-2</v>
      </c>
      <c r="I178" s="20">
        <f>PMT(I171/12,I170,-(1+COEFICIENTES!J$7+((1+COEFICIENTES!J$7)*COEFICIENTES!$B$1)))</f>
        <v>1.8515430365320672E-2</v>
      </c>
      <c r="J178" s="21">
        <f>PMT(J171/12,J170,-(1+COEFICIENTES!K$7+((1+COEFICIENTES!K$7)*COEFICIENTES!$B$1)))</f>
        <v>1.7127222216275731E-2</v>
      </c>
      <c r="K178" s="22">
        <f>PMT(K171/12,K170,-(1+COEFICIENTES!L$7+((1+COEFICIENTES!L$7)*COEFICIENTES!$B$1)))</f>
        <v>1.6007246479222165E-2</v>
      </c>
      <c r="L178" s="20">
        <f>PMT(L171/12,L170,-(1+COEFICIENTES!M$7+((1+COEFICIENTES!M$7)*COEFICIENTES!$B$1)))</f>
        <v>1.5262962183382286E-2</v>
      </c>
      <c r="N178" s="59" t="s">
        <v>23</v>
      </c>
    </row>
    <row r="179" spans="2:14" ht="15.75" hidden="1" x14ac:dyDescent="0.2">
      <c r="B179" s="141" t="s">
        <v>28</v>
      </c>
      <c r="C179" s="142"/>
      <c r="D179" s="23">
        <f>PMT(D171/12,D170,-(1+COEFICIENTES!E$8+((1+COEFICIENTES!E$8)*COEFICIENTES!$B$1)))</f>
        <v>5.0317273683674051E-2</v>
      </c>
      <c r="E179" s="24">
        <f>PMT(E171/12,E170,-(1+COEFICIENTES!F$8+((1+COEFICIENTES!F$8)*COEFICIENTES!$B$1)))</f>
        <v>3.5570219223518044E-2</v>
      </c>
      <c r="F179" s="24">
        <f>PMT(F171/12,F170,-(1+COEFICIENTES!G$8+((1+COEFICIENTES!G$8)*COEFICIENTES!$B$1)))</f>
        <v>2.8578587365222945E-2</v>
      </c>
      <c r="G179" s="24">
        <f>PMT(G171/12,G170,-(1+COEFICIENTES!H$8+((1+COEFICIENTES!H$8)*COEFICIENTES!$B$1)))</f>
        <v>2.459273248016567E-2</v>
      </c>
      <c r="H179" s="24">
        <f>PMT(H171/12,H170,-(1+COEFICIENTES!I$8+((1+COEFICIENTES!I$8)*COEFICIENTES!$B$1)))</f>
        <v>2.1833924936575454E-2</v>
      </c>
      <c r="I179" s="25">
        <f>PMT(I171/12,I170,-(1+COEFICIENTES!J$8+((1+COEFICIENTES!J$8)*COEFICIENTES!$B$1)))</f>
        <v>2.0124808244189028E-2</v>
      </c>
      <c r="J179" s="26">
        <f>PMT(J171/12,J170,-(1+COEFICIENTES!K$8+((1+COEFICIENTES!K$8)*COEFICIENTES!$B$1)))</f>
        <v>1.8961859252682605E-2</v>
      </c>
      <c r="K179" s="27">
        <f>PMT(K171/12,K170,-(1+COEFICIENTES!L$8+((1+COEFICIENTES!L$8)*COEFICIENTES!$B$1)))</f>
        <v>1.8479357666866134E-2</v>
      </c>
      <c r="L179" s="25">
        <f>PMT(L171/12,L170,-(1+COEFICIENTES!M$8+((1+COEFICIENTES!M$8)*COEFICIENTES!$B$1)))</f>
        <v>1.7977153411026976E-2</v>
      </c>
      <c r="N179" s="60"/>
    </row>
    <row r="180" spans="2:14" ht="15.75" hidden="1" x14ac:dyDescent="0.2">
      <c r="B180" s="139" t="s">
        <v>19</v>
      </c>
      <c r="C180" s="140"/>
      <c r="D180" s="43">
        <f>PMT(D171/12,D170,-(1+COEFICIENTES!E$6+((1+COEFICIENTES!E$6)*COEFICIENTES!$B$1)))</f>
        <v>5.0549919225544394E-2</v>
      </c>
      <c r="E180" s="44">
        <f>PMT(E171/12,E170,-(1+COEFICIENTES!F$6+((1+COEFICIENTES!F$6)*COEFICIENTES!$B$1)))</f>
        <v>3.5481644026689671E-2</v>
      </c>
      <c r="F180" s="44">
        <f>PMT(F171/12,F170,-(1+COEFICIENTES!G$6+((1+COEFICIENTES!G$6)*COEFICIENTES!$B$1)))</f>
        <v>2.8232277107827632E-2</v>
      </c>
      <c r="G180" s="44">
        <f>PMT(G171/12,G170,-(1+COEFICIENTES!H$6+((1+COEFICIENTES!H$6)*COEFICIENTES!$B$1)))</f>
        <v>2.4064916689642911E-2</v>
      </c>
      <c r="H180" s="44">
        <f>PMT(H171/12,H170,-(1+COEFICIENTES!I$6+((1+COEFICIENTES!I$6)*COEFICIENTES!$B$1)))</f>
        <v>2.1242623665544521E-2</v>
      </c>
      <c r="I180" s="45">
        <f>PMT(I171/12,I170,-(1+COEFICIENTES!J$6+((1+COEFICIENTES!J$6)*COEFICIENTES!$B$1)))</f>
        <v>1.9406212880735844E-2</v>
      </c>
      <c r="J180" s="43">
        <f>PMT(J171/12,J170,-(1+COEFICIENTES!K$6+((1+COEFICIENTES!K$6)*COEFICIENTES!$B$1)))</f>
        <v>1.8084979286587165E-2</v>
      </c>
      <c r="K180" s="46">
        <f>PMT(K171/12,K170,-(1+COEFICIENTES!L$6+((1+COEFICIENTES!L$6)*COEFICIENTES!$B$1)))</f>
        <v>1.6953606905891993E-2</v>
      </c>
      <c r="L180" s="45">
        <f>PMT(L171/12,L170,-(1+COEFICIENTES!M$6+((1+COEFICIENTES!M$6)*COEFICIENTES!$B$1)))</f>
        <v>1.6285362659970597E-2</v>
      </c>
      <c r="N180" s="59" t="s">
        <v>24</v>
      </c>
    </row>
    <row r="181" spans="2:14" ht="15.75" hidden="1" x14ac:dyDescent="0.2">
      <c r="B181" s="143" t="s">
        <v>29</v>
      </c>
      <c r="C181" s="144"/>
      <c r="D181" s="43">
        <f>PMT(D171/12,D170,-(1+COEFICIENTES!E$9+((1+COEFICIENTES!E$9)*COEFICIENTES!$B$1)))</f>
        <v>4.8763041570193538E-2</v>
      </c>
      <c r="E181" s="44">
        <f>PMT(E171/12,E170,-(1+COEFICIENTES!F$9+((1+COEFICIENTES!F$9)*COEFICIENTES!$B$1)))</f>
        <v>3.4361835132801236E-2</v>
      </c>
      <c r="F181" s="44">
        <f>PMT(F171/12,F170,-(1+COEFICIENTES!G$9+((1+COEFICIENTES!G$9)*COEFICIENTES!$B$1)))</f>
        <v>2.7251773423076664E-2</v>
      </c>
      <c r="G181" s="44">
        <f>PMT(G171/12,G170,-(1+COEFICIENTES!H$9+((1+COEFICIENTES!H$9)*COEFICIENTES!$B$1)))</f>
        <v>2.3062592792014631E-2</v>
      </c>
      <c r="H181" s="44">
        <f>PMT(H171/12,H170,-(1+COEFICIENTES!I$9+((1+COEFICIENTES!I$9)*COEFICIENTES!$B$1)))</f>
        <v>2.0284465832300518E-2</v>
      </c>
      <c r="I181" s="45">
        <f>PMT(I171/12,I170,-(1+COEFICIENTES!J$9+((1+COEFICIENTES!J$9)*COEFICIENTES!$B$1)))</f>
        <v>1.8401637743572591E-2</v>
      </c>
      <c r="J181" s="43">
        <f>PMT(J171/12,J170,-(1+COEFICIENTES!K$9+((1+COEFICIENTES!K$9)*COEFICIENTES!$B$1)))</f>
        <v>1.7053451395150361E-2</v>
      </c>
      <c r="K181" s="46">
        <f>PMT(K171/12,K170,-(1+COEFICIENTES!L$9+((1+COEFICIENTES!L$9)*COEFICIENTES!$B$1)))</f>
        <v>1.6383668894143957E-2</v>
      </c>
      <c r="L181" s="45">
        <f>PMT(L171/12,L170,-(1+COEFICIENTES!M$9+((1+COEFICIENTES!M$9)*COEFICIENTES!$B$1)))</f>
        <v>1.5589771522565162E-2</v>
      </c>
      <c r="N181" s="60"/>
    </row>
    <row r="182" spans="2:14" ht="16.5" hidden="1" thickBot="1" x14ac:dyDescent="0.25">
      <c r="B182" s="145" t="s">
        <v>17</v>
      </c>
      <c r="C182" s="146"/>
      <c r="D182" s="38">
        <f>PMT(D171/12,D170,-(1+COEFICIENTES!E$11+((1+COEFICIENTES!E$11)*COEFICIENTES!$B$1)))</f>
        <v>4.7865858940954638E-2</v>
      </c>
      <c r="E182" s="39">
        <f>PMT(E171/12,E170,-(1+COEFICIENTES!F$11+((1+COEFICIENTES!F$11)*COEFICIENTES!$B$1)))</f>
        <v>3.3394350104764901E-2</v>
      </c>
      <c r="F182" s="39">
        <f>PMT(F171/12,F170,-(1+COEFICIENTES!G$11+((1+COEFICIENTES!G$11)*COEFICIENTES!$B$1)))</f>
        <v>2.6190869979450471E-2</v>
      </c>
      <c r="G182" s="39">
        <f>PMT(G171/12,G170,-(1+COEFICIENTES!H$11+((1+COEFICIENTES!H$11)*COEFICIENTES!$B$1)))</f>
        <v>2.1894440415378417E-2</v>
      </c>
      <c r="H182" s="39">
        <f>PMT(H171/12,H170,-(1+COEFICIENTES!I$11+((1+COEFICIENTES!I$11)*COEFICIENTES!$B$1)))</f>
        <v>1.9051365172850582E-2</v>
      </c>
      <c r="I182" s="40">
        <f>PMT(I171/12,I170,-(1+COEFICIENTES!J$11+((1+COEFICIENTES!J$11)*COEFICIENTES!$B$1)))</f>
        <v>1.7038600902753602E-2</v>
      </c>
      <c r="J182" s="41">
        <f>PMT(J171/12,J170,-(1+COEFICIENTES!K$11+((1+COEFICIENTES!K$11)*COEFICIENTES!$B$1)))</f>
        <v>1.5544600049635557E-2</v>
      </c>
      <c r="K182" s="42">
        <f>PMT(K171/12,K170,-(1+COEFICIENTES!L$11+((1+COEFICIENTES!L$11)*COEFICIENTES!$B$1)))</f>
        <v>1.4396258616190474E-2</v>
      </c>
      <c r="L182" s="40">
        <f>PMT(L171/12,L170,-(1+COEFICIENTES!M$11+((1+COEFICIENTES!M$11)*COEFICIENTES!$B$1)))</f>
        <v>1.3489695375711005E-2</v>
      </c>
      <c r="N182" s="64"/>
    </row>
    <row r="183" spans="2:14" ht="15.75" hidden="1" x14ac:dyDescent="0.2">
      <c r="N183" s="64"/>
    </row>
    <row r="184" spans="2:14" hidden="1" x14ac:dyDescent="0.2"/>
    <row r="185" spans="2:14" hidden="1" x14ac:dyDescent="0.2"/>
    <row r="186" spans="2:14" ht="16.5" hidden="1" thickBot="1" x14ac:dyDescent="0.25">
      <c r="B186" s="129" t="s">
        <v>0</v>
      </c>
      <c r="C186" s="130"/>
      <c r="D186" s="61">
        <v>24</v>
      </c>
      <c r="E186" s="61">
        <v>36</v>
      </c>
      <c r="F186" s="9">
        <v>48</v>
      </c>
      <c r="G186" s="9">
        <v>60</v>
      </c>
      <c r="H186" s="9">
        <v>72</v>
      </c>
      <c r="I186" s="10">
        <v>84</v>
      </c>
      <c r="J186" s="61">
        <v>96</v>
      </c>
      <c r="K186" s="10">
        <v>108</v>
      </c>
      <c r="L186" s="11">
        <v>120</v>
      </c>
    </row>
    <row r="187" spans="2:14" ht="15" hidden="1" x14ac:dyDescent="0.2">
      <c r="B187" s="147" t="s">
        <v>1</v>
      </c>
      <c r="C187" s="148"/>
      <c r="D187" s="13">
        <v>9.9900000000000003E-2</v>
      </c>
      <c r="E187" s="13">
        <f>+$D$187</f>
        <v>9.9900000000000003E-2</v>
      </c>
      <c r="F187" s="13">
        <f t="shared" ref="F187:L187" si="14">+$D$187</f>
        <v>9.9900000000000003E-2</v>
      </c>
      <c r="G187" s="13">
        <f t="shared" si="14"/>
        <v>9.9900000000000003E-2</v>
      </c>
      <c r="H187" s="13">
        <f t="shared" si="14"/>
        <v>9.9900000000000003E-2</v>
      </c>
      <c r="I187" s="13">
        <f t="shared" si="14"/>
        <v>9.9900000000000003E-2</v>
      </c>
      <c r="J187" s="13">
        <f t="shared" si="14"/>
        <v>9.9900000000000003E-2</v>
      </c>
      <c r="K187" s="13">
        <f t="shared" si="14"/>
        <v>9.9900000000000003E-2</v>
      </c>
      <c r="L187" s="13">
        <f t="shared" si="14"/>
        <v>9.9900000000000003E-2</v>
      </c>
    </row>
    <row r="188" spans="2:14" ht="15" hidden="1" x14ac:dyDescent="0.2">
      <c r="B188" s="135" t="s">
        <v>13</v>
      </c>
      <c r="C188" s="136"/>
      <c r="D188" s="13">
        <v>0.11749999999999999</v>
      </c>
      <c r="E188" s="13">
        <v>0.14249999999999999</v>
      </c>
      <c r="F188" s="13">
        <v>0.16750000000000001</v>
      </c>
      <c r="G188" s="13">
        <v>0.2175</v>
      </c>
      <c r="H188" s="13">
        <v>0.26</v>
      </c>
      <c r="I188" s="13">
        <f>H188</f>
        <v>0.26</v>
      </c>
      <c r="J188" s="13">
        <f t="shared" ref="J188:L188" si="15">I188</f>
        <v>0.26</v>
      </c>
      <c r="K188" s="13">
        <f t="shared" si="15"/>
        <v>0.26</v>
      </c>
      <c r="L188" s="14">
        <f t="shared" si="15"/>
        <v>0.26</v>
      </c>
    </row>
    <row r="189" spans="2:14" ht="15" hidden="1" x14ac:dyDescent="0.2">
      <c r="B189" s="135" t="s">
        <v>26</v>
      </c>
      <c r="C189" s="136"/>
      <c r="D189" s="13">
        <f>IF((+D188+COEFICIENTES!$P$6)&lt;0,0,(D188+COEFICIENTES!$P$6))</f>
        <v>0.13</v>
      </c>
      <c r="E189" s="13">
        <f>IF((+E188+COEFICIENTES!$P$6)&lt;0,0,(E188+COEFICIENTES!$P$6))</f>
        <v>0.155</v>
      </c>
      <c r="F189" s="13">
        <f>IF((+F188+COEFICIENTES!$P$6)&lt;0,0,(F188+COEFICIENTES!$P$6))</f>
        <v>0.18000000000000002</v>
      </c>
      <c r="G189" s="13">
        <f>IF((+G188+COEFICIENTES!$Q$6)&lt;0,0,(G188+COEFICIENTES!$Q$6))</f>
        <v>0.23249999999999998</v>
      </c>
      <c r="H189" s="13">
        <f>IF((+H188+COEFICIENTES!$R$6)&lt;0,0,(H188+COEFICIENTES!$R$6))</f>
        <v>0.27500000000000002</v>
      </c>
      <c r="I189" s="13">
        <f>IF((+I188+COEFICIENTES!$R$6)&lt;0,0,(I188+COEFICIENTES!$R$6))</f>
        <v>0.27500000000000002</v>
      </c>
      <c r="J189" s="13">
        <f>IF((+J188+COEFICIENTES!$S$6)&lt;0,0,(J188+COEFICIENTES!$S$6))</f>
        <v>0.26750000000000002</v>
      </c>
      <c r="K189" s="13">
        <f>IF((+K188+COEFICIENTES!$S$6)&lt;0,0,(K188+COEFICIENTES!$S$6))</f>
        <v>0.26750000000000002</v>
      </c>
      <c r="L189" s="14">
        <f>IF((+L188+COEFICIENTES!$S$6)&lt;0,0,(L188+COEFICIENTES!$S$6))</f>
        <v>0.26750000000000002</v>
      </c>
    </row>
    <row r="190" spans="2:14" ht="15" hidden="1" x14ac:dyDescent="0.2">
      <c r="B190" s="135" t="s">
        <v>18</v>
      </c>
      <c r="C190" s="136"/>
      <c r="D190" s="13">
        <f>+D188+COEFICIENTES!$P$5</f>
        <v>0.1225</v>
      </c>
      <c r="E190" s="13">
        <f>+E188+COEFICIENTES!$P$5</f>
        <v>0.14749999999999999</v>
      </c>
      <c r="F190" s="13">
        <f>+F188+COEFICIENTES!$P$5</f>
        <v>0.17250000000000001</v>
      </c>
      <c r="G190" s="13">
        <f>+G188+COEFICIENTES!$Q$5</f>
        <v>0.2225</v>
      </c>
      <c r="H190" s="13">
        <f>+H188+COEFICIENTES!$R$5</f>
        <v>0.26500000000000001</v>
      </c>
      <c r="I190" s="13">
        <f>+I188+COEFICIENTES!$R$5</f>
        <v>0.26500000000000001</v>
      </c>
      <c r="J190" s="13">
        <f>+J188+COEFICIENTES!$S$5</f>
        <v>0.26500000000000001</v>
      </c>
      <c r="K190" s="13">
        <f>+K188+COEFICIENTES!$S$5</f>
        <v>0.26500000000000001</v>
      </c>
      <c r="L190" s="14">
        <f>+L188+COEFICIENTES!$S$5</f>
        <v>0.26500000000000001</v>
      </c>
    </row>
    <row r="191" spans="2:14" ht="15" hidden="1" x14ac:dyDescent="0.2">
      <c r="B191" s="135" t="s">
        <v>27</v>
      </c>
      <c r="C191" s="136"/>
      <c r="D191" s="13">
        <f>IF((+D188+COEFICIENTES!$P$4+COEFICIENTES!$P$6)&lt;0,0,(+D188+COEFICIENTES!$P$4+COEFICIENTES!$P$6))</f>
        <v>0.10999999999999999</v>
      </c>
      <c r="E191" s="13">
        <f>IF((+E188+COEFICIENTES!$P$4+COEFICIENTES!$P$6)&lt;0,0,(+E188+COEFICIENTES!$P$4+COEFICIENTES!$P$6))</f>
        <v>0.13499999999999998</v>
      </c>
      <c r="F191" s="13">
        <f>IF((+F188+COEFICIENTES!$P$4+COEFICIENTES!$P$6)&lt;0,0,(+F188+COEFICIENTES!$P$4+COEFICIENTES!$P$6))</f>
        <v>0.16000000000000003</v>
      </c>
      <c r="G191" s="13">
        <f>IF((+G188+COEFICIENTES!$Q$4+COEFICIENTES!$Q$6)&lt;0,0,(+G188+COEFICIENTES!$Q$4+COEFICIENTES!$Q$6))</f>
        <v>0.20250000000000001</v>
      </c>
      <c r="H191" s="13">
        <f>IF((+H188+COEFICIENTES!$R$4+COEFICIENTES!$R$6)&lt;0,0,(+H188+COEFICIENTES!$R$4+COEFICIENTES!$R$6))</f>
        <v>0.24</v>
      </c>
      <c r="I191" s="13">
        <f>IF((+I188+COEFICIENTES!$R$4+COEFICIENTES!$R$6)&lt;0,0,(+I188+COEFICIENTES!$R$4+COEFICIENTES!$R$6))</f>
        <v>0.24</v>
      </c>
      <c r="J191" s="13">
        <f>IF((+J188+COEFICIENTES!$S$4+COEFICIENTES!$S$6)&lt;0,0,(+J188+COEFICIENTES!$S$4+COEFICIENTES!$S$6))</f>
        <v>0.23250000000000001</v>
      </c>
      <c r="K191" s="13">
        <f>IF((+K188+COEFICIENTES!$S$4+COEFICIENTES!$S$6)&lt;0,0,(+K188+COEFICIENTES!$S$4+COEFICIENTES!$S$6))</f>
        <v>0.23250000000000001</v>
      </c>
      <c r="L191" s="14">
        <f>IF((+L188+COEFICIENTES!$S$4+COEFICIENTES!$S$6)&lt;0,0,(+L188+COEFICIENTES!$S$4+COEFICIENTES!$S$6))</f>
        <v>0.23250000000000001</v>
      </c>
    </row>
    <row r="192" spans="2:14" ht="15" hidden="1" x14ac:dyDescent="0.2">
      <c r="B192" s="135" t="s">
        <v>16</v>
      </c>
      <c r="C192" s="136"/>
      <c r="D192" s="13">
        <f>IF((+D188+COEFICIENTES!$P$4)&lt;0,0,(+D188+COEFICIENTES!$P$4))</f>
        <v>9.7499999999999989E-2</v>
      </c>
      <c r="E192" s="13">
        <f>IF((+E188+COEFICIENTES!$P$4)&lt;0,0,(+E188+COEFICIENTES!$P$4))</f>
        <v>0.12249999999999998</v>
      </c>
      <c r="F192" s="13">
        <f>IF((+F188+COEFICIENTES!$P$4)&lt;0,0,(+F188+COEFICIENTES!$P$4))</f>
        <v>0.14750000000000002</v>
      </c>
      <c r="G192" s="13">
        <f>IF((+G188+COEFICIENTES!$Q$4)&lt;0,0,(+G188+COEFICIENTES!$Q$4))</f>
        <v>0.1875</v>
      </c>
      <c r="H192" s="13">
        <f>IF((+H188+COEFICIENTES!$R$4)&lt;0,0,(+H188+COEFICIENTES!$R$4))</f>
        <v>0.22500000000000001</v>
      </c>
      <c r="I192" s="13">
        <f>IF((+I188+COEFICIENTES!$R$4)&lt;0,0,(+I188+COEFICIENTES!$R$4))</f>
        <v>0.22500000000000001</v>
      </c>
      <c r="J192" s="13">
        <f>IF((+J188+COEFICIENTES!$S$4)&lt;0,0,(+J188+COEFICIENTES!$S$4))</f>
        <v>0.22500000000000001</v>
      </c>
      <c r="K192" s="13">
        <f>IF((+K188+COEFICIENTES!$S$4)&lt;0,0,(+K188+COEFICIENTES!$S$4))</f>
        <v>0.22500000000000001</v>
      </c>
      <c r="L192" s="14">
        <f>IF((+L188+COEFICIENTES!$S$4)&lt;0,0,(+L188+COEFICIENTES!$S$4))</f>
        <v>0.22500000000000001</v>
      </c>
    </row>
    <row r="193" spans="2:14" ht="15.75" hidden="1" x14ac:dyDescent="0.2">
      <c r="B193" s="149" t="s">
        <v>2</v>
      </c>
      <c r="C193" s="150"/>
      <c r="D193" s="15"/>
      <c r="E193" s="15"/>
      <c r="F193" s="13"/>
      <c r="G193" s="13"/>
      <c r="H193" s="13"/>
      <c r="I193" s="15"/>
      <c r="J193" s="16"/>
      <c r="K193" s="15"/>
      <c r="L193" s="17"/>
    </row>
    <row r="194" spans="2:14" ht="15.75" hidden="1" x14ac:dyDescent="0.2">
      <c r="B194" s="139" t="s">
        <v>7</v>
      </c>
      <c r="C194" s="140"/>
      <c r="D194" s="19">
        <f>PMT(D187/12,D186,-(1+COEFICIENTES!E$7+((1+COEFICIENTES!E$7)*COEFICIENTES!$B$1)))</f>
        <v>4.9607651846758541E-2</v>
      </c>
      <c r="E194" s="19">
        <f>PMT(E187/12,E186,-(1+COEFICIENTES!F$7+((1+COEFICIENTES!F$7)*COEFICIENTES!$B$1)))</f>
        <v>3.4784714984302412E-2</v>
      </c>
      <c r="F194" s="19">
        <f>PMT(F187/12,F186,-(1+COEFICIENTES!G$7+((1+COEFICIENTES!G$7)*COEFICIENTES!$B$1)))</f>
        <v>2.7674221302062891E-2</v>
      </c>
      <c r="G194" s="19">
        <f>PMT(G187/12,G186,-(1+COEFICIENTES!H$7+((1+COEFICIENTES!H$7)*COEFICIENTES!$B$1)))</f>
        <v>2.3541192393081986E-2</v>
      </c>
      <c r="H194" s="19">
        <f>PMT(H187/12,H186,-(1+COEFICIENTES!I$7+((1+COEFICIENTES!I$7)*COEFICIENTES!$B$1)))</f>
        <v>2.0694075853997792E-2</v>
      </c>
      <c r="I194" s="20">
        <f>PMT(I187/12,I186,-(1+COEFICIENTES!J$7+((1+COEFICIENTES!J$7)*COEFICIENTES!$B$1)))</f>
        <v>1.8800951498790169E-2</v>
      </c>
      <c r="J194" s="21">
        <f>PMT(J187/12,J186,-(1+COEFICIENTES!K$7+((1+COEFICIENTES!K$7)*COEFICIENTES!$B$1)))</f>
        <v>1.7423554836152058E-2</v>
      </c>
      <c r="K194" s="22">
        <f>PMT(K187/12,K186,-(1+COEFICIENTES!L$7+((1+COEFICIENTES!L$7)*COEFICIENTES!$B$1)))</f>
        <v>1.6313161228422045E-2</v>
      </c>
      <c r="L194" s="20">
        <f>PMT(L187/12,L186,-(1+COEFICIENTES!M$7+((1+COEFICIENTES!M$7)*COEFICIENTES!$B$1)))</f>
        <v>1.5581179729065538E-2</v>
      </c>
    </row>
    <row r="195" spans="2:14" ht="15.75" hidden="1" x14ac:dyDescent="0.2">
      <c r="B195" s="141" t="s">
        <v>28</v>
      </c>
      <c r="C195" s="142"/>
      <c r="D195" s="23">
        <f>PMT(D187/12,D186,-(1+COEFICIENTES!E$8+((1+COEFICIENTES!E$8)*COEFICIENTES!$B$1)))</f>
        <v>5.0564745564042092E-2</v>
      </c>
      <c r="E195" s="24">
        <f>PMT(E187/12,E186,-(1+COEFICIENTES!F$8+((1+COEFICIENTES!F$8)*COEFICIENTES!$B$1)))</f>
        <v>3.5825109413987817E-2</v>
      </c>
      <c r="F195" s="24">
        <f>PMT(F187/12,F186,-(1+COEFICIENTES!G$8+((1+COEFICIENTES!G$8)*COEFICIENTES!$B$1)))</f>
        <v>2.8845505110801528E-2</v>
      </c>
      <c r="G195" s="24">
        <f>PMT(G187/12,G186,-(1+COEFICIENTES!H$8+((1+COEFICIENTES!H$8)*COEFICIENTES!$B$1)))</f>
        <v>2.4874075722441779E-2</v>
      </c>
      <c r="H195" s="24">
        <f>PMT(H187/12,H186,-(1+COEFICIENTES!I$8+((1+COEFICIENTES!I$8)*COEFICIENTES!$B$1)))</f>
        <v>2.21279615426721E-2</v>
      </c>
      <c r="I195" s="25">
        <f>PMT(I187/12,I186,-(1+COEFICIENTES!J$8+((1+COEFICIENTES!J$8)*COEFICIENTES!$B$1)))</f>
        <v>2.0435147131666328E-2</v>
      </c>
      <c r="J195" s="26">
        <f>PMT(J187/12,J186,-(1+COEFICIENTES!K$8+((1+COEFICIENTES!K$8)*COEFICIENTES!$B$1)))</f>
        <v>1.9289934486314705E-2</v>
      </c>
      <c r="K195" s="27">
        <f>PMT(K187/12,K186,-(1+COEFICIENTES!L$8+((1+COEFICIENTES!L$8)*COEFICIENTES!$B$1)))</f>
        <v>1.883251697339472E-2</v>
      </c>
      <c r="L195" s="25">
        <f>PMT(L187/12,L186,-(1+COEFICIENTES!M$8+((1+COEFICIENTES!M$8)*COEFICIENTES!$B$1)))</f>
        <v>1.8351959137995016E-2</v>
      </c>
    </row>
    <row r="196" spans="2:14" ht="15.75" hidden="1" x14ac:dyDescent="0.2">
      <c r="B196" s="139" t="s">
        <v>19</v>
      </c>
      <c r="C196" s="140"/>
      <c r="D196" s="43">
        <f>PMT(D187/12,D186,-(1+COEFICIENTES!E$6+((1+COEFICIENTES!E$6)*COEFICIENTES!$B$1)))</f>
        <v>5.0798535309989706E-2</v>
      </c>
      <c r="E196" s="44">
        <f>PMT(E187/12,E186,-(1+COEFICIENTES!F$6+((1+COEFICIENTES!F$6)*COEFICIENTES!$B$1)))</f>
        <v>3.5735899502241084E-2</v>
      </c>
      <c r="F196" s="44">
        <f>PMT(F187/12,F186,-(1+COEFICIENTES!G$6+((1+COEFICIENTES!G$6)*COEFICIENTES!$B$1)))</f>
        <v>2.8495960391464709E-2</v>
      </c>
      <c r="G196" s="44">
        <f>PMT(G187/12,G186,-(1+COEFICIENTES!H$6+((1+COEFICIENTES!H$6)*COEFICIENTES!$B$1)))</f>
        <v>2.4340221668137228E-2</v>
      </c>
      <c r="H196" s="44">
        <f>PMT(H187/12,H186,-(1+COEFICIENTES!I$6+((1+COEFICIENTES!I$6)*COEFICIENTES!$B$1)))</f>
        <v>2.1528697240742255E-2</v>
      </c>
      <c r="I196" s="45">
        <f>PMT(I187/12,I186,-(1+COEFICIENTES!J$6+((1+COEFICIENTES!J$6)*COEFICIENTES!$B$1)))</f>
        <v>1.9705470515515754E-2</v>
      </c>
      <c r="J196" s="43">
        <f>PMT(J187/12,J186,-(1+COEFICIENTES!K$6+((1+COEFICIENTES!K$6)*COEFICIENTES!$B$1)))</f>
        <v>1.839788287508097E-2</v>
      </c>
      <c r="K196" s="46">
        <f>PMT(K187/12,K186,-(1+COEFICIENTES!L$6+((1+COEFICIENTES!L$6)*COEFICIENTES!$B$1)))</f>
        <v>1.7277607564679959E-2</v>
      </c>
      <c r="L196" s="45">
        <f>PMT(L187/12,L186,-(1+COEFICIENTES!M$6+((1+COEFICIENTES!M$6)*COEFICIENTES!$B$1)))</f>
        <v>1.662489623634673E-2</v>
      </c>
    </row>
    <row r="197" spans="2:14" ht="15.75" hidden="1" x14ac:dyDescent="0.2">
      <c r="B197" s="143" t="s">
        <v>29</v>
      </c>
      <c r="C197" s="144"/>
      <c r="D197" s="43">
        <f>PMT(D187/12,D186,-(1+COEFICIENTES!E$9+((1+COEFICIENTES!E$9)*COEFICIENTES!$B$1)))</f>
        <v>4.9002869380931138E-2</v>
      </c>
      <c r="E197" s="44">
        <f>PMT(E187/12,E186,-(1+COEFICIENTES!F$9+((1+COEFICIENTES!F$9)*COEFICIENTES!$B$1)))</f>
        <v>3.460806624672419E-2</v>
      </c>
      <c r="F197" s="44">
        <f>PMT(F187/12,F186,-(1+COEFICIENTES!G$9+((1+COEFICIENTES!G$9)*COEFICIENTES!$B$1)))</f>
        <v>2.7506299017086872E-2</v>
      </c>
      <c r="G197" s="44">
        <f>PMT(G187/12,G186,-(1+COEFICIENTES!H$9+((1+COEFICIENTES!H$9)*COEFICIENTES!$B$1)))</f>
        <v>2.3326431088008463E-2</v>
      </c>
      <c r="H197" s="44">
        <f>PMT(H187/12,H186,-(1+COEFICIENTES!I$9+((1+COEFICIENTES!I$9)*COEFICIENTES!$B$1)))</f>
        <v>2.0557635933743056E-2</v>
      </c>
      <c r="I197" s="45">
        <f>PMT(I187/12,I186,-(1+COEFICIENTES!J$9+((1+COEFICIENTES!J$9)*COEFICIENTES!$B$1)))</f>
        <v>1.8685404113706807E-2</v>
      </c>
      <c r="J197" s="43">
        <f>PMT(J187/12,J186,-(1+COEFICIENTES!K$9+((1+COEFICIENTES!K$9)*COEFICIENTES!$B$1)))</f>
        <v>1.7348507643387526E-2</v>
      </c>
      <c r="K197" s="46">
        <f>PMT(K187/12,K186,-(1+COEFICIENTES!L$9+((1+COEFICIENTES!L$9)*COEFICIENTES!$B$1)))</f>
        <v>1.6696777458270314E-2</v>
      </c>
      <c r="L197" s="45">
        <f>PMT(L187/12,L186,-(1+COEFICIENTES!M$9+((1+COEFICIENTES!M$9)*COEFICIENTES!$B$1)))</f>
        <v>1.5914802717170006E-2</v>
      </c>
    </row>
    <row r="198" spans="2:14" ht="16.5" hidden="1" thickBot="1" x14ac:dyDescent="0.25">
      <c r="B198" s="145" t="s">
        <v>17</v>
      </c>
      <c r="C198" s="146"/>
      <c r="D198" s="38">
        <f>PMT(D187/12,D186,-(1+COEFICIENTES!E$11+((1+COEFICIENTES!E$11)*COEFICIENTES!$B$1)))</f>
        <v>4.8101274201964549E-2</v>
      </c>
      <c r="E198" s="39">
        <f>PMT(E187/12,E186,-(1+COEFICIENTES!F$11+((1+COEFICIENTES!F$11)*COEFICIENTES!$B$1)))</f>
        <v>3.363364838418597E-2</v>
      </c>
      <c r="F198" s="39">
        <f>PMT(F187/12,F186,-(1+COEFICIENTES!G$11+((1+COEFICIENTES!G$11)*COEFICIENTES!$B$1)))</f>
        <v>2.6435486967698239E-2</v>
      </c>
      <c r="G198" s="39">
        <f>PMT(G187/12,G186,-(1+COEFICIENTES!H$11+((1+COEFICIENTES!H$11)*COEFICIENTES!$B$1)))</f>
        <v>2.2144914935005366E-2</v>
      </c>
      <c r="H198" s="39">
        <f>PMT(H187/12,H186,-(1+COEFICIENTES!I$11+((1+COEFICIENTES!I$11)*COEFICIENTES!$B$1)))</f>
        <v>1.9307929156339821E-2</v>
      </c>
      <c r="I198" s="40">
        <f>PMT(I187/12,I186,-(1+COEFICIENTES!J$11+((1+COEFICIENTES!J$11)*COEFICIENTES!$B$1)))</f>
        <v>1.7301348273271136E-2</v>
      </c>
      <c r="J198" s="41">
        <f>PMT(J187/12,J186,-(1+COEFICIENTES!K$11+((1+COEFICIENTES!K$11)*COEFICIENTES!$B$1)))</f>
        <v>1.5813550379085994E-2</v>
      </c>
      <c r="K198" s="42">
        <f>PMT(K187/12,K186,-(1+COEFICIENTES!L$11+((1+COEFICIENTES!L$11)*COEFICIENTES!$B$1)))</f>
        <v>1.4671385749998595E-2</v>
      </c>
      <c r="L198" s="40">
        <f>PMT(L187/12,L186,-(1+COEFICIENTES!M$11+((1+COEFICIENTES!M$11)*COEFICIENTES!$B$1)))</f>
        <v>1.3770942076246444E-2</v>
      </c>
    </row>
    <row r="199" spans="2:14" x14ac:dyDescent="0.2">
      <c r="B199" s="48" t="s">
        <v>9</v>
      </c>
      <c r="C199" s="1"/>
      <c r="D199" s="1"/>
      <c r="E199" s="1"/>
      <c r="F199" s="1"/>
      <c r="G199" s="1"/>
      <c r="H199" s="1"/>
      <c r="I199" s="1"/>
      <c r="J199" s="1"/>
      <c r="K199" s="1"/>
    </row>
    <row r="200" spans="2:14" ht="15" x14ac:dyDescent="0.2">
      <c r="B200" s="48" t="s">
        <v>75</v>
      </c>
      <c r="C200" s="1"/>
      <c r="D200" s="1"/>
      <c r="E200" s="1"/>
      <c r="F200" s="1"/>
      <c r="G200" s="1"/>
      <c r="H200" s="1"/>
      <c r="I200" s="1"/>
      <c r="J200" s="1"/>
      <c r="K200" s="1"/>
      <c r="L200" s="47"/>
      <c r="N200" s="47"/>
    </row>
    <row r="203" spans="2:14" x14ac:dyDescent="0.2">
      <c r="B203" s="48"/>
      <c r="C203" s="1"/>
      <c r="D203" s="1"/>
      <c r="E203" s="1"/>
      <c r="F203" s="1"/>
      <c r="G203" s="1"/>
      <c r="H203" s="1"/>
      <c r="I203" s="1"/>
      <c r="J203" s="1"/>
      <c r="K203" s="1"/>
      <c r="L203" s="1"/>
      <c r="M203" s="1"/>
    </row>
    <row r="204" spans="2:14" ht="14.25" thickBot="1" x14ac:dyDescent="0.25">
      <c r="B204" s="48"/>
      <c r="C204" s="1"/>
      <c r="D204" s="1"/>
      <c r="E204" s="1"/>
      <c r="F204" s="1"/>
      <c r="G204" s="1"/>
      <c r="H204" s="1"/>
      <c r="I204" s="1"/>
      <c r="J204" s="1"/>
      <c r="K204" s="1"/>
      <c r="L204" s="1"/>
      <c r="M204" s="1"/>
    </row>
    <row r="205" spans="2:14" ht="14.25" thickBot="1" x14ac:dyDescent="0.25">
      <c r="B205" s="48"/>
      <c r="C205" s="6" t="s">
        <v>3</v>
      </c>
      <c r="D205" s="1"/>
      <c r="E205" s="6" t="s">
        <v>4</v>
      </c>
      <c r="F205" s="1"/>
      <c r="G205" s="6" t="s">
        <v>5</v>
      </c>
      <c r="H205" s="1"/>
      <c r="I205" s="117" t="s">
        <v>74</v>
      </c>
      <c r="J205" s="118"/>
      <c r="K205" s="118"/>
      <c r="L205" s="119"/>
      <c r="M205" s="1"/>
    </row>
    <row r="206" spans="2:14" x14ac:dyDescent="0.2">
      <c r="C206" s="49" t="s">
        <v>76</v>
      </c>
      <c r="D206" s="3"/>
      <c r="E206" s="50"/>
      <c r="G206" s="51" t="s">
        <v>6</v>
      </c>
      <c r="H206" s="1"/>
      <c r="M206" s="1"/>
    </row>
    <row r="207" spans="2:14" x14ac:dyDescent="0.2">
      <c r="C207" s="52"/>
      <c r="D207" s="3"/>
      <c r="E207" s="53"/>
      <c r="G207" s="54"/>
      <c r="H207" s="1"/>
      <c r="M207" s="55"/>
    </row>
    <row r="208" spans="2:14" ht="11.45" customHeight="1" x14ac:dyDescent="0.2">
      <c r="B208" s="151" t="s">
        <v>8</v>
      </c>
      <c r="C208" s="151"/>
      <c r="D208" s="151"/>
      <c r="E208" s="151"/>
      <c r="F208" s="151"/>
      <c r="G208" s="151"/>
      <c r="H208" s="151"/>
      <c r="I208" s="151"/>
      <c r="J208" s="151"/>
      <c r="K208" s="151"/>
      <c r="L208" s="151"/>
      <c r="M208" s="151"/>
    </row>
    <row r="209" spans="2:13" ht="11.45" customHeight="1" x14ac:dyDescent="0.2">
      <c r="B209" s="151"/>
      <c r="C209" s="151"/>
      <c r="D209" s="151"/>
      <c r="E209" s="151"/>
      <c r="F209" s="151"/>
      <c r="G209" s="151"/>
      <c r="H209" s="151"/>
      <c r="I209" s="151"/>
      <c r="J209" s="151"/>
      <c r="K209" s="151"/>
      <c r="L209" s="151"/>
      <c r="M209" s="151"/>
    </row>
    <row r="210" spans="2:13" ht="11.45" customHeight="1" x14ac:dyDescent="0.2">
      <c r="B210" s="151"/>
      <c r="C210" s="151"/>
      <c r="D210" s="151"/>
      <c r="E210" s="151"/>
      <c r="F210" s="151"/>
      <c r="G210" s="151"/>
      <c r="H210" s="151"/>
      <c r="I210" s="151"/>
      <c r="J210" s="151"/>
      <c r="K210" s="151"/>
      <c r="L210" s="151"/>
      <c r="M210" s="151"/>
    </row>
    <row r="211" spans="2:13" ht="11.45" customHeight="1" x14ac:dyDescent="0.2">
      <c r="B211" s="151"/>
      <c r="C211" s="151"/>
      <c r="D211" s="151"/>
      <c r="E211" s="151"/>
      <c r="F211" s="151"/>
      <c r="G211" s="151"/>
      <c r="H211" s="151"/>
      <c r="I211" s="151"/>
      <c r="J211" s="151"/>
      <c r="K211" s="151"/>
      <c r="L211" s="151"/>
      <c r="M211" s="151"/>
    </row>
    <row r="212" spans="2:13" ht="11.45" customHeight="1" x14ac:dyDescent="0.2">
      <c r="B212" s="151"/>
      <c r="C212" s="151"/>
      <c r="D212" s="151"/>
      <c r="E212" s="151"/>
      <c r="F212" s="151"/>
      <c r="G212" s="151"/>
      <c r="H212" s="151"/>
      <c r="I212" s="151"/>
      <c r="J212" s="151"/>
      <c r="K212" s="151"/>
      <c r="L212" s="151"/>
      <c r="M212" s="151"/>
    </row>
    <row r="213" spans="2:13" ht="11.45" customHeight="1" x14ac:dyDescent="0.2">
      <c r="B213" s="151"/>
      <c r="C213" s="151"/>
      <c r="D213" s="151"/>
      <c r="E213" s="151"/>
      <c r="F213" s="151"/>
      <c r="G213" s="151"/>
      <c r="H213" s="151"/>
      <c r="I213" s="151"/>
      <c r="J213" s="151"/>
      <c r="K213" s="151"/>
      <c r="L213" s="151"/>
      <c r="M213" s="151"/>
    </row>
    <row r="214" spans="2:13" ht="11.45" customHeight="1" x14ac:dyDescent="0.2">
      <c r="B214" s="151"/>
      <c r="C214" s="151"/>
      <c r="D214" s="151"/>
      <c r="E214" s="151"/>
      <c r="F214" s="151"/>
      <c r="G214" s="151"/>
      <c r="H214" s="151"/>
      <c r="I214" s="151"/>
      <c r="J214" s="151"/>
      <c r="K214" s="151"/>
      <c r="L214" s="151"/>
      <c r="M214" s="151"/>
    </row>
    <row r="215" spans="2:13" ht="11.45" customHeight="1" x14ac:dyDescent="0.2">
      <c r="B215" s="151"/>
      <c r="C215" s="151"/>
      <c r="D215" s="151"/>
      <c r="E215" s="151"/>
      <c r="F215" s="151"/>
      <c r="G215" s="151"/>
      <c r="H215" s="151"/>
      <c r="I215" s="151"/>
      <c r="J215" s="151"/>
      <c r="K215" s="151"/>
      <c r="L215" s="151"/>
      <c r="M215" s="151"/>
    </row>
    <row r="216" spans="2:13" ht="11.45" customHeight="1" x14ac:dyDescent="0.2">
      <c r="B216" s="151"/>
      <c r="C216" s="151"/>
      <c r="D216" s="151"/>
      <c r="E216" s="151"/>
      <c r="F216" s="151"/>
      <c r="G216" s="151"/>
      <c r="H216" s="151"/>
      <c r="I216" s="151"/>
      <c r="J216" s="151"/>
      <c r="K216" s="151"/>
      <c r="L216" s="151"/>
      <c r="M216" s="151"/>
    </row>
    <row r="217" spans="2:13" ht="11.45" customHeight="1" x14ac:dyDescent="0.2">
      <c r="B217" s="151"/>
      <c r="C217" s="151"/>
      <c r="D217" s="151"/>
      <c r="E217" s="151"/>
      <c r="F217" s="151"/>
      <c r="G217" s="151"/>
      <c r="H217" s="151"/>
      <c r="I217" s="151"/>
      <c r="J217" s="151"/>
      <c r="K217" s="151"/>
      <c r="L217" s="151"/>
      <c r="M217" s="151"/>
    </row>
    <row r="218" spans="2:13" ht="12.95" customHeight="1" x14ac:dyDescent="0.2">
      <c r="B218" s="151"/>
      <c r="C218" s="151"/>
      <c r="D218" s="151"/>
      <c r="E218" s="151"/>
      <c r="F218" s="151"/>
      <c r="G218" s="151"/>
      <c r="H218" s="151"/>
      <c r="I218" s="151"/>
      <c r="J218" s="151"/>
      <c r="K218" s="151"/>
      <c r="L218" s="151"/>
      <c r="M218" s="151"/>
    </row>
    <row r="219" spans="2:13" ht="12.6" customHeight="1" x14ac:dyDescent="0.2">
      <c r="B219" s="151"/>
      <c r="C219" s="151"/>
      <c r="D219" s="151"/>
      <c r="E219" s="151"/>
      <c r="F219" s="151"/>
      <c r="G219" s="151"/>
      <c r="H219" s="151"/>
      <c r="I219" s="151"/>
      <c r="J219" s="151"/>
      <c r="K219" s="151"/>
      <c r="L219" s="151"/>
      <c r="M219" s="151"/>
    </row>
    <row r="220" spans="2:13" x14ac:dyDescent="0.2">
      <c r="B220" s="151"/>
      <c r="C220" s="151"/>
      <c r="D220" s="151"/>
      <c r="E220" s="151"/>
      <c r="F220" s="151"/>
      <c r="G220" s="151"/>
      <c r="H220" s="151"/>
      <c r="I220" s="151"/>
      <c r="J220" s="151"/>
      <c r="K220" s="151"/>
      <c r="L220" s="151"/>
      <c r="M220" s="151"/>
    </row>
    <row r="221" spans="2:13" x14ac:dyDescent="0.2">
      <c r="B221" s="151"/>
      <c r="C221" s="151"/>
      <c r="D221" s="151"/>
      <c r="E221" s="151"/>
      <c r="F221" s="151"/>
      <c r="G221" s="151"/>
      <c r="H221" s="151"/>
      <c r="I221" s="151"/>
      <c r="J221" s="151"/>
      <c r="K221" s="151"/>
      <c r="L221" s="151"/>
      <c r="M221" s="151"/>
    </row>
    <row r="222" spans="2:13" x14ac:dyDescent="0.2">
      <c r="B222" s="151"/>
      <c r="C222" s="151"/>
      <c r="D222" s="151"/>
      <c r="E222" s="151"/>
      <c r="F222" s="151"/>
      <c r="G222" s="151"/>
      <c r="H222" s="151"/>
      <c r="I222" s="151"/>
      <c r="J222" s="151"/>
      <c r="K222" s="151"/>
      <c r="L222" s="151"/>
      <c r="M222" s="151"/>
    </row>
  </sheetData>
  <mergeCells count="159">
    <mergeCell ref="B208:M222"/>
    <mergeCell ref="B190:C190"/>
    <mergeCell ref="B191:C191"/>
    <mergeCell ref="B192:C192"/>
    <mergeCell ref="B193:C193"/>
    <mergeCell ref="B194:C194"/>
    <mergeCell ref="B195:C195"/>
    <mergeCell ref="B196:C196"/>
    <mergeCell ref="B197:C197"/>
    <mergeCell ref="B198:C198"/>
    <mergeCell ref="B170:C170"/>
    <mergeCell ref="B171:C171"/>
    <mergeCell ref="B172:C172"/>
    <mergeCell ref="B182:C182"/>
    <mergeCell ref="B186:C186"/>
    <mergeCell ref="B187:C187"/>
    <mergeCell ref="B188:C188"/>
    <mergeCell ref="B189:C189"/>
    <mergeCell ref="B177:C177"/>
    <mergeCell ref="B178:C178"/>
    <mergeCell ref="B179:C179"/>
    <mergeCell ref="B180:C180"/>
    <mergeCell ref="B181:C181"/>
    <mergeCell ref="B173:C173"/>
    <mergeCell ref="B174:C174"/>
    <mergeCell ref="B175:C175"/>
    <mergeCell ref="B176:C176"/>
    <mergeCell ref="B114:C114"/>
    <mergeCell ref="B115:C115"/>
    <mergeCell ref="B112:C112"/>
    <mergeCell ref="B113:C113"/>
    <mergeCell ref="B57:C57"/>
    <mergeCell ref="B58:C58"/>
    <mergeCell ref="B108:C108"/>
    <mergeCell ref="B109:C109"/>
    <mergeCell ref="B110:C110"/>
    <mergeCell ref="B111:C111"/>
    <mergeCell ref="B104:C104"/>
    <mergeCell ref="B95:C95"/>
    <mergeCell ref="B96:C96"/>
    <mergeCell ref="B97:C97"/>
    <mergeCell ref="B98:C98"/>
    <mergeCell ref="B101:C101"/>
    <mergeCell ref="B99:C99"/>
    <mergeCell ref="B103:C103"/>
    <mergeCell ref="B90:C90"/>
    <mergeCell ref="B94:C94"/>
    <mergeCell ref="B88:C88"/>
    <mergeCell ref="B83:C83"/>
    <mergeCell ref="B84:C84"/>
    <mergeCell ref="B85:C85"/>
    <mergeCell ref="B163:C163"/>
    <mergeCell ref="B164:C164"/>
    <mergeCell ref="B165:C165"/>
    <mergeCell ref="B166:C166"/>
    <mergeCell ref="B154:C154"/>
    <mergeCell ref="B155:C155"/>
    <mergeCell ref="B159:C159"/>
    <mergeCell ref="B160:C160"/>
    <mergeCell ref="B161:C161"/>
    <mergeCell ref="B162:C162"/>
    <mergeCell ref="B156:C156"/>
    <mergeCell ref="B157:C157"/>
    <mergeCell ref="B158:C158"/>
    <mergeCell ref="B142:C142"/>
    <mergeCell ref="B143:C143"/>
    <mergeCell ref="B144:C144"/>
    <mergeCell ref="B145:C145"/>
    <mergeCell ref="B146:C146"/>
    <mergeCell ref="B147:C147"/>
    <mergeCell ref="B148:C148"/>
    <mergeCell ref="B149:C149"/>
    <mergeCell ref="B150:C150"/>
    <mergeCell ref="B138:C138"/>
    <mergeCell ref="B139:C139"/>
    <mergeCell ref="B140:C140"/>
    <mergeCell ref="B141:C141"/>
    <mergeCell ref="B132:C132"/>
    <mergeCell ref="B133:C133"/>
    <mergeCell ref="B134:C134"/>
    <mergeCell ref="B128:C128"/>
    <mergeCell ref="B129:C129"/>
    <mergeCell ref="B130:C130"/>
    <mergeCell ref="B131:C131"/>
    <mergeCell ref="B122:C122"/>
    <mergeCell ref="B123:C123"/>
    <mergeCell ref="B124:C124"/>
    <mergeCell ref="B125:C125"/>
    <mergeCell ref="B126:C126"/>
    <mergeCell ref="B127:C127"/>
    <mergeCell ref="B116:C116"/>
    <mergeCell ref="B117:C117"/>
    <mergeCell ref="B118:C118"/>
    <mergeCell ref="B100:C100"/>
    <mergeCell ref="B86:C86"/>
    <mergeCell ref="B87:C87"/>
    <mergeCell ref="B89:C89"/>
    <mergeCell ref="B102:C102"/>
    <mergeCell ref="B66:C66"/>
    <mergeCell ref="B74:C74"/>
    <mergeCell ref="B75:C75"/>
    <mergeCell ref="B76:C76"/>
    <mergeCell ref="B82:C82"/>
    <mergeCell ref="B67:C67"/>
    <mergeCell ref="B68:C68"/>
    <mergeCell ref="B70:C70"/>
    <mergeCell ref="B71:C71"/>
    <mergeCell ref="B72:C72"/>
    <mergeCell ref="B73:C73"/>
    <mergeCell ref="B69:C69"/>
    <mergeCell ref="B80:C80"/>
    <mergeCell ref="B81:C81"/>
    <mergeCell ref="B56:C56"/>
    <mergeCell ref="B59:C59"/>
    <mergeCell ref="B60:C60"/>
    <mergeCell ref="B61:C61"/>
    <mergeCell ref="B55:C55"/>
    <mergeCell ref="B62:C62"/>
    <mergeCell ref="B52:C52"/>
    <mergeCell ref="B53:C53"/>
    <mergeCell ref="B54:C54"/>
    <mergeCell ref="B41:C41"/>
    <mergeCell ref="B42:C42"/>
    <mergeCell ref="B43:C43"/>
    <mergeCell ref="B44:C44"/>
    <mergeCell ref="B45:C45"/>
    <mergeCell ref="B46:C46"/>
    <mergeCell ref="B47:C47"/>
    <mergeCell ref="B24:C24"/>
    <mergeCell ref="B25:C25"/>
    <mergeCell ref="B26:C26"/>
    <mergeCell ref="B27:C27"/>
    <mergeCell ref="B28:C28"/>
    <mergeCell ref="B29:C29"/>
    <mergeCell ref="B30:C30"/>
    <mergeCell ref="B37:C37"/>
    <mergeCell ref="B38:C38"/>
    <mergeCell ref="B39:C39"/>
    <mergeCell ref="B40:C40"/>
    <mergeCell ref="B31:C31"/>
    <mergeCell ref="B32:C32"/>
    <mergeCell ref="B33:C33"/>
    <mergeCell ref="B13:C13"/>
    <mergeCell ref="K17:O17"/>
    <mergeCell ref="D18:J18"/>
    <mergeCell ref="L18:M18"/>
    <mergeCell ref="N18:O18"/>
    <mergeCell ref="L20:M20"/>
    <mergeCell ref="N20:O20"/>
    <mergeCell ref="B11:N11"/>
    <mergeCell ref="B23:C23"/>
    <mergeCell ref="E19:F19"/>
    <mergeCell ref="G19:H19"/>
    <mergeCell ref="I19:J19"/>
    <mergeCell ref="L19:M19"/>
    <mergeCell ref="N19:O19"/>
    <mergeCell ref="E20:F20"/>
    <mergeCell ref="G20:H20"/>
    <mergeCell ref="I20:J20"/>
  </mergeCells>
  <printOptions horizontalCentered="1" verticalCentered="1"/>
  <pageMargins left="0" right="0" top="0" bottom="0" header="0" footer="0"/>
  <pageSetup paperSize="9" scale="60"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43"/>
  <sheetViews>
    <sheetView showGridLines="0" topLeftCell="A108" zoomScale="96" zoomScaleNormal="96" zoomScaleSheetLayoutView="75" workbookViewId="0">
      <selection activeCell="A122" sqref="A122:XFD188"/>
    </sheetView>
  </sheetViews>
  <sheetFormatPr baseColWidth="10" defaultColWidth="11.5703125" defaultRowHeight="13.5" x14ac:dyDescent="0.2"/>
  <cols>
    <col min="1" max="1" width="2.42578125" style="2" customWidth="1"/>
    <col min="2" max="2" width="33.140625" style="2" customWidth="1"/>
    <col min="3" max="3" width="1.140625" style="2" customWidth="1"/>
    <col min="4" max="4" width="14.5703125" style="2" bestFit="1" customWidth="1"/>
    <col min="5" max="5" width="12.5703125" style="2" customWidth="1"/>
    <col min="6" max="6" width="14.42578125" style="2" customWidth="1"/>
    <col min="7" max="7" width="14.5703125" style="2" customWidth="1"/>
    <col min="8" max="10" width="12.5703125" style="2" customWidth="1"/>
    <col min="11" max="11" width="12.85546875" style="2" customWidth="1"/>
    <col min="12" max="12" width="11.42578125" style="2" bestFit="1" customWidth="1"/>
    <col min="13" max="13" width="2.5703125" style="2" customWidth="1"/>
    <col min="14" max="16384" width="11.5703125" style="2"/>
  </cols>
  <sheetData>
    <row r="1" spans="2:15" ht="15" customHeight="1" x14ac:dyDescent="0.2">
      <c r="B1" s="1"/>
      <c r="C1" s="1"/>
      <c r="D1" s="1"/>
      <c r="E1" s="1"/>
      <c r="F1" s="1"/>
      <c r="G1" s="1"/>
      <c r="H1" s="1"/>
      <c r="I1" s="1"/>
      <c r="J1" s="1"/>
      <c r="K1" s="1"/>
      <c r="L1" s="1"/>
      <c r="M1" s="1"/>
    </row>
    <row r="2" spans="2:15" ht="15" customHeight="1" x14ac:dyDescent="0.2">
      <c r="B2" s="1"/>
      <c r="C2" s="1"/>
      <c r="D2" s="1"/>
      <c r="E2" s="1"/>
      <c r="F2" s="1"/>
      <c r="G2" s="1"/>
      <c r="H2" s="1"/>
    </row>
    <row r="3" spans="2:15" ht="15" customHeight="1" x14ac:dyDescent="0.2">
      <c r="B3" s="1"/>
      <c r="C3" s="1"/>
      <c r="D3" s="1"/>
      <c r="E3" s="1"/>
      <c r="F3" s="1"/>
      <c r="G3" s="1"/>
      <c r="H3" s="1"/>
    </row>
    <row r="4" spans="2:15" ht="15" customHeight="1" x14ac:dyDescent="0.2">
      <c r="B4" s="1"/>
      <c r="C4" s="1"/>
      <c r="D4" s="1"/>
      <c r="E4" s="1"/>
      <c r="F4" s="1"/>
      <c r="G4" s="1"/>
      <c r="H4" s="1"/>
    </row>
    <row r="5" spans="2:15" ht="15" customHeight="1" x14ac:dyDescent="0.2">
      <c r="B5" s="1"/>
      <c r="C5" s="1"/>
      <c r="D5" s="1"/>
      <c r="E5" s="1"/>
      <c r="F5" s="1"/>
      <c r="G5" s="1"/>
      <c r="H5" s="1"/>
    </row>
    <row r="6" spans="2:15" ht="15" customHeight="1" x14ac:dyDescent="0.2">
      <c r="B6" s="1"/>
      <c r="C6" s="1"/>
      <c r="D6" s="1"/>
      <c r="E6" s="1"/>
      <c r="F6" s="1"/>
      <c r="G6" s="1"/>
      <c r="H6" s="1"/>
    </row>
    <row r="7" spans="2:15" ht="15" customHeight="1" x14ac:dyDescent="0.2">
      <c r="B7" s="1"/>
      <c r="C7" s="1"/>
      <c r="D7" s="1"/>
      <c r="E7" s="1"/>
      <c r="F7" s="1"/>
      <c r="G7" s="1"/>
      <c r="H7" s="1"/>
    </row>
    <row r="8" spans="2:15" ht="15" customHeight="1" x14ac:dyDescent="0.2">
      <c r="B8" s="1"/>
      <c r="C8" s="1"/>
      <c r="D8" s="1"/>
      <c r="E8" s="1"/>
      <c r="F8" s="1"/>
      <c r="G8" s="1"/>
      <c r="H8" s="1"/>
    </row>
    <row r="9" spans="2:15" ht="15" customHeight="1" x14ac:dyDescent="0.2">
      <c r="B9" s="1"/>
      <c r="C9" s="1"/>
      <c r="D9" s="1"/>
      <c r="E9" s="1"/>
      <c r="F9" s="1"/>
      <c r="G9" s="1"/>
      <c r="H9" s="1"/>
      <c r="I9" s="1"/>
      <c r="J9" s="1"/>
      <c r="K9" s="1"/>
      <c r="L9" s="1"/>
      <c r="M9" s="1"/>
    </row>
    <row r="10" spans="2:15" ht="21" customHeight="1" x14ac:dyDescent="0.2">
      <c r="B10" s="1"/>
      <c r="C10" s="1"/>
      <c r="D10" s="1"/>
      <c r="E10" s="1"/>
      <c r="F10" s="1"/>
      <c r="G10" s="1"/>
      <c r="H10" s="1"/>
      <c r="I10" s="1"/>
      <c r="J10" s="1"/>
      <c r="K10" s="1"/>
      <c r="L10" s="1"/>
      <c r="M10" s="1"/>
    </row>
    <row r="11" spans="2:15" ht="58.7" customHeight="1" x14ac:dyDescent="0.2">
      <c r="B11" s="128" t="s">
        <v>37</v>
      </c>
      <c r="C11" s="128"/>
      <c r="D11" s="128"/>
      <c r="E11" s="128"/>
      <c r="F11" s="128"/>
      <c r="G11" s="128"/>
      <c r="H11" s="128"/>
      <c r="I11" s="128"/>
      <c r="J11" s="128"/>
      <c r="K11" s="128"/>
      <c r="L11" s="128"/>
      <c r="M11" s="66"/>
    </row>
    <row r="12" spans="2:15" ht="12" customHeight="1" x14ac:dyDescent="0.2">
      <c r="B12" s="1"/>
      <c r="C12" s="1"/>
      <c r="D12" s="1"/>
      <c r="E12" s="1"/>
      <c r="F12" s="1"/>
      <c r="G12" s="1"/>
      <c r="H12" s="1"/>
      <c r="I12" s="1"/>
      <c r="J12" s="1"/>
      <c r="K12" s="1"/>
      <c r="L12" s="1"/>
      <c r="M12" s="1"/>
    </row>
    <row r="13" spans="2:15" ht="21" customHeight="1" x14ac:dyDescent="0.2">
      <c r="B13" s="152" t="s">
        <v>20</v>
      </c>
      <c r="C13" s="153"/>
      <c r="D13" s="1"/>
      <c r="E13" s="1"/>
      <c r="F13" s="1"/>
      <c r="G13" s="1"/>
      <c r="H13" s="1"/>
      <c r="M13" s="1"/>
      <c r="N13" s="28"/>
      <c r="O13" s="28"/>
    </row>
    <row r="14" spans="2:15" ht="9.6" customHeight="1" x14ac:dyDescent="0.2">
      <c r="B14" s="30"/>
      <c r="C14" s="30"/>
      <c r="D14" s="1"/>
      <c r="E14" s="1"/>
      <c r="F14" s="1"/>
      <c r="G14" s="63" t="s">
        <v>36</v>
      </c>
      <c r="H14" s="63" t="s">
        <v>25</v>
      </c>
      <c r="M14" s="1"/>
      <c r="N14" s="28"/>
      <c r="O14" s="28"/>
    </row>
    <row r="15" spans="2:15" ht="28.35" customHeight="1" x14ac:dyDescent="0.3">
      <c r="B15" s="67" t="s">
        <v>30</v>
      </c>
      <c r="C15" s="154">
        <v>5000</v>
      </c>
      <c r="D15" s="155"/>
      <c r="E15" s="70" t="s">
        <v>35</v>
      </c>
      <c r="F15" s="1"/>
      <c r="G15" s="69" t="str">
        <f>IF(C15&lt;6000.01,G14,H14)</f>
        <v>Importe NO VÁLIDO</v>
      </c>
      <c r="H15" s="1"/>
      <c r="M15" s="1"/>
      <c r="N15" s="28"/>
      <c r="O15" s="28"/>
    </row>
    <row r="16" spans="2:15" ht="22.35" customHeight="1" x14ac:dyDescent="0.2">
      <c r="B16" s="156" t="s">
        <v>21</v>
      </c>
      <c r="C16" s="156"/>
      <c r="D16" s="156"/>
      <c r="E16" s="156"/>
      <c r="F16" s="1"/>
      <c r="G16" s="1"/>
      <c r="H16" s="1"/>
      <c r="M16" s="1"/>
      <c r="N16" s="28"/>
      <c r="O16" s="28"/>
    </row>
    <row r="17" spans="2:15" ht="15" customHeight="1" x14ac:dyDescent="0.2">
      <c r="B17" s="1"/>
      <c r="C17" s="1"/>
      <c r="D17" s="123" t="s">
        <v>10</v>
      </c>
      <c r="E17" s="124"/>
      <c r="F17" s="124"/>
      <c r="G17" s="124"/>
      <c r="H17" s="124"/>
      <c r="I17" s="124"/>
      <c r="J17" s="125"/>
      <c r="K17" s="30"/>
      <c r="L17" s="126"/>
      <c r="M17" s="126"/>
      <c r="N17" s="126"/>
      <c r="O17" s="126"/>
    </row>
    <row r="18" spans="2:15" ht="15" customHeight="1" x14ac:dyDescent="0.2">
      <c r="B18" s="1"/>
      <c r="C18" s="1"/>
      <c r="D18" s="7" t="s">
        <v>0</v>
      </c>
      <c r="E18" s="131" t="s">
        <v>11</v>
      </c>
      <c r="F18" s="132"/>
      <c r="G18" s="131" t="s">
        <v>14</v>
      </c>
      <c r="H18" s="132"/>
      <c r="I18" s="131" t="s">
        <v>15</v>
      </c>
      <c r="J18" s="132"/>
      <c r="K18" s="29"/>
      <c r="L18" s="127"/>
      <c r="M18" s="127"/>
      <c r="N18" s="127"/>
      <c r="O18" s="127"/>
    </row>
    <row r="19" spans="2:15" ht="15" customHeight="1" thickBot="1" x14ac:dyDescent="0.25">
      <c r="B19" s="1"/>
      <c r="C19" s="1"/>
      <c r="D19" s="8" t="s">
        <v>12</v>
      </c>
      <c r="E19" s="133">
        <v>5.0000000000000001E-3</v>
      </c>
      <c r="F19" s="134"/>
      <c r="G19" s="133">
        <v>0.01</v>
      </c>
      <c r="H19" s="134"/>
      <c r="I19" s="133">
        <v>0.01</v>
      </c>
      <c r="J19" s="134"/>
      <c r="K19" s="29"/>
      <c r="L19" s="127"/>
      <c r="M19" s="127"/>
      <c r="N19" s="127"/>
      <c r="O19" s="127"/>
    </row>
    <row r="20" spans="2:15" ht="15" customHeight="1" x14ac:dyDescent="0.2">
      <c r="B20" s="1"/>
      <c r="C20" s="1"/>
      <c r="D20" s="29"/>
      <c r="E20" s="68"/>
      <c r="F20" s="68"/>
      <c r="G20" s="68"/>
      <c r="H20" s="68"/>
      <c r="I20" s="68"/>
      <c r="J20" s="68"/>
      <c r="K20" s="29"/>
      <c r="L20" s="65"/>
      <c r="M20" s="65"/>
      <c r="N20" s="65"/>
      <c r="O20" s="65"/>
    </row>
    <row r="21" spans="2:15" ht="15" customHeight="1" x14ac:dyDescent="0.2">
      <c r="B21" s="1"/>
      <c r="C21" s="1"/>
      <c r="D21" s="29"/>
      <c r="E21" s="68"/>
      <c r="F21" s="68"/>
      <c r="G21" s="68"/>
      <c r="H21" s="68"/>
      <c r="I21" s="68"/>
      <c r="J21" s="68"/>
      <c r="K21" s="29"/>
      <c r="L21" s="65"/>
      <c r="M21" s="65"/>
      <c r="N21" s="65"/>
      <c r="O21" s="65"/>
    </row>
    <row r="22" spans="2:15" ht="15" customHeight="1" thickBot="1" x14ac:dyDescent="0.25">
      <c r="B22" s="1"/>
      <c r="C22" s="1"/>
      <c r="D22" s="29"/>
      <c r="E22" s="68"/>
      <c r="F22" s="68"/>
      <c r="G22" s="68"/>
      <c r="H22" s="68"/>
      <c r="I22" s="68"/>
      <c r="J22" s="68"/>
      <c r="K22" s="29"/>
      <c r="L22" s="65"/>
      <c r="M22" s="65"/>
      <c r="N22" s="65"/>
      <c r="O22" s="65"/>
    </row>
    <row r="23" spans="2:15" ht="15" customHeight="1" thickTop="1" thickBot="1" x14ac:dyDescent="0.25">
      <c r="B23" s="157" t="s">
        <v>0</v>
      </c>
      <c r="C23" s="158"/>
      <c r="D23" s="31">
        <v>24</v>
      </c>
      <c r="E23" s="31">
        <v>36</v>
      </c>
      <c r="F23" s="31">
        <v>48</v>
      </c>
      <c r="G23" s="31">
        <v>60</v>
      </c>
      <c r="H23" s="62">
        <v>72</v>
      </c>
      <c r="I23" s="31">
        <v>84</v>
      </c>
      <c r="J23" s="31">
        <v>96</v>
      </c>
      <c r="K23" s="32">
        <v>108</v>
      </c>
      <c r="L23" s="32">
        <v>120</v>
      </c>
      <c r="M23" s="12"/>
      <c r="N23" s="57" t="s">
        <v>22</v>
      </c>
    </row>
    <row r="24" spans="2:15" ht="15" customHeight="1" thickTop="1" thickBot="1" x14ac:dyDescent="0.25">
      <c r="B24" s="162" t="s">
        <v>1</v>
      </c>
      <c r="C24" s="163"/>
      <c r="D24" s="33">
        <f>+TARIFA!D24</f>
        <v>7.7499999999999999E-2</v>
      </c>
      <c r="E24" s="33">
        <f>+TARIFA!E24</f>
        <v>7.7499999999999999E-2</v>
      </c>
      <c r="F24" s="33">
        <f>+TARIFA!F24</f>
        <v>7.7499999999999999E-2</v>
      </c>
      <c r="G24" s="33">
        <f>+TARIFA!G24</f>
        <v>7.7499999999999999E-2</v>
      </c>
      <c r="H24" s="33">
        <f>+TARIFA!H24</f>
        <v>7.7499999999999999E-2</v>
      </c>
      <c r="I24" s="33">
        <f>+TARIFA!I24</f>
        <v>7.7499999999999999E-2</v>
      </c>
      <c r="J24" s="33">
        <f>+TARIFA!J24</f>
        <v>7.7499999999999999E-2</v>
      </c>
      <c r="K24" s="33">
        <f>+TARIFA!K24</f>
        <v>7.7499999999999999E-2</v>
      </c>
      <c r="L24" s="33">
        <f>+TARIFA!L24</f>
        <v>7.7499999999999999E-2</v>
      </c>
      <c r="M24" s="12"/>
      <c r="N24" s="58">
        <f>+TARIFA!N24</f>
        <v>734</v>
      </c>
    </row>
    <row r="25" spans="2:15" ht="15" customHeight="1" thickTop="1" thickBot="1" x14ac:dyDescent="0.25">
      <c r="B25" s="164" t="s">
        <v>13</v>
      </c>
      <c r="C25" s="165"/>
      <c r="D25" s="34">
        <f>$C$15*TARIFA!D25</f>
        <v>0</v>
      </c>
      <c r="E25" s="34">
        <f>$C$15*TARIFA!E25</f>
        <v>0</v>
      </c>
      <c r="F25" s="34">
        <f>$C$15*TARIFA!F25</f>
        <v>25</v>
      </c>
      <c r="G25" s="34">
        <f>$C$15*TARIFA!G25</f>
        <v>75</v>
      </c>
      <c r="H25" s="34">
        <f>$C$15*TARIFA!H25</f>
        <v>75</v>
      </c>
      <c r="I25" s="34">
        <f>$C$15*TARIFA!I25</f>
        <v>75</v>
      </c>
      <c r="J25" s="34">
        <f>$C$15*TARIFA!J25</f>
        <v>75</v>
      </c>
      <c r="K25" s="34">
        <f>$C$15*TARIFA!K25</f>
        <v>250</v>
      </c>
      <c r="L25" s="34">
        <f>$C$15*TARIFA!L25</f>
        <v>250</v>
      </c>
      <c r="M25" s="12"/>
      <c r="N25" s="57" t="s">
        <v>23</v>
      </c>
    </row>
    <row r="26" spans="2:15" ht="15" customHeight="1" thickTop="1" thickBot="1" x14ac:dyDescent="0.25">
      <c r="B26" s="164" t="s">
        <v>31</v>
      </c>
      <c r="C26" s="165"/>
      <c r="D26" s="34">
        <f>$C$15*TARIFA!D26</f>
        <v>62.5</v>
      </c>
      <c r="E26" s="34">
        <f>$C$15*TARIFA!E26</f>
        <v>62.5</v>
      </c>
      <c r="F26" s="34">
        <f>$C$15*TARIFA!F26</f>
        <v>87.500000000000014</v>
      </c>
      <c r="G26" s="34">
        <f>$C$15*TARIFA!G26</f>
        <v>150</v>
      </c>
      <c r="H26" s="34">
        <f>$C$15*TARIFA!H26</f>
        <v>150</v>
      </c>
      <c r="I26" s="34">
        <f>$C$15*TARIFA!I26</f>
        <v>150</v>
      </c>
      <c r="J26" s="34">
        <f>$C$15*TARIFA!J26</f>
        <v>112.5</v>
      </c>
      <c r="K26" s="34">
        <f>$C$15*TARIFA!K26</f>
        <v>287.5</v>
      </c>
      <c r="L26" s="34">
        <f>$C$15*TARIFA!L26</f>
        <v>287.5</v>
      </c>
      <c r="M26" s="12"/>
      <c r="N26" s="58">
        <f>+TARIFA!N26</f>
        <v>734</v>
      </c>
    </row>
    <row r="27" spans="2:15" ht="17.25" thickTop="1" thickBot="1" x14ac:dyDescent="0.25">
      <c r="B27" s="164" t="s">
        <v>32</v>
      </c>
      <c r="C27" s="165"/>
      <c r="D27" s="34">
        <f>$C$15*TARIFA!D27</f>
        <v>0</v>
      </c>
      <c r="E27" s="34">
        <f>$C$15*TARIFA!E27</f>
        <v>0</v>
      </c>
      <c r="F27" s="34">
        <f>$C$15*TARIFA!F27</f>
        <v>0</v>
      </c>
      <c r="G27" s="34">
        <f>$C$15*TARIFA!G27</f>
        <v>0</v>
      </c>
      <c r="H27" s="34">
        <f>$C$15*TARIFA!H27</f>
        <v>0</v>
      </c>
      <c r="I27" s="34">
        <f>$C$15*TARIFA!I27</f>
        <v>0</v>
      </c>
      <c r="J27" s="34">
        <f>$C$15*TARIFA!J27</f>
        <v>0</v>
      </c>
      <c r="K27" s="34">
        <f>$C$15*TARIFA!K27</f>
        <v>112.5</v>
      </c>
      <c r="L27" s="34">
        <f>$C$15*TARIFA!L27</f>
        <v>112.5</v>
      </c>
      <c r="M27" s="12"/>
      <c r="N27" s="57" t="str">
        <f>+TARIFA!N27</f>
        <v>Ficres</v>
      </c>
    </row>
    <row r="28" spans="2:15" ht="17.25" thickTop="1" thickBot="1" x14ac:dyDescent="0.25">
      <c r="B28" s="164" t="s">
        <v>16</v>
      </c>
      <c r="C28" s="165"/>
      <c r="D28" s="34">
        <f>$C$15*TARIFA!D28</f>
        <v>0</v>
      </c>
      <c r="E28" s="34">
        <f>$C$15*TARIFA!E28</f>
        <v>0</v>
      </c>
      <c r="F28" s="34">
        <f>$C$15*TARIFA!F28</f>
        <v>0</v>
      </c>
      <c r="G28" s="34">
        <f>$C$15*TARIFA!G28</f>
        <v>0</v>
      </c>
      <c r="H28" s="34">
        <f>$C$15*TARIFA!H28</f>
        <v>0</v>
      </c>
      <c r="I28" s="34">
        <f>$C$15*TARIFA!I28</f>
        <v>0</v>
      </c>
      <c r="J28" s="34">
        <f>$C$15*TARIFA!J28</f>
        <v>0</v>
      </c>
      <c r="K28" s="34">
        <f>$C$15*TARIFA!K28</f>
        <v>75</v>
      </c>
      <c r="L28" s="34">
        <f>$C$15*TARIFA!L28</f>
        <v>75</v>
      </c>
      <c r="M28" s="12"/>
      <c r="N28" s="58">
        <f>+TARIFA!N28</f>
        <v>9857</v>
      </c>
    </row>
    <row r="29" spans="2:15" ht="12" customHeight="1" thickTop="1" thickBot="1" x14ac:dyDescent="0.25">
      <c r="B29" s="159" t="s">
        <v>2</v>
      </c>
      <c r="C29" s="159"/>
      <c r="D29" s="56"/>
      <c r="E29" s="56"/>
      <c r="F29" s="35"/>
      <c r="G29" s="35"/>
      <c r="H29" s="35"/>
      <c r="I29" s="56"/>
      <c r="J29" s="35"/>
      <c r="K29" s="56"/>
      <c r="L29" s="56"/>
      <c r="M29" s="12"/>
    </row>
    <row r="30" spans="2:15" ht="15" customHeight="1" thickTop="1" thickBot="1" x14ac:dyDescent="0.25">
      <c r="B30" s="160" t="s">
        <v>7</v>
      </c>
      <c r="C30" s="161"/>
      <c r="D30" s="36">
        <f>$C$15*TARIFA!D30</f>
        <v>242.51761983725382</v>
      </c>
      <c r="E30" s="36">
        <f>$C$15*TARIFA!E30</f>
        <v>168.30988497433887</v>
      </c>
      <c r="F30" s="36">
        <f>$C$15*TARIFA!F30</f>
        <v>132.57582182212397</v>
      </c>
      <c r="G30" s="36">
        <f>$C$15*TARIFA!G30</f>
        <v>111.69289222401069</v>
      </c>
      <c r="H30" s="36">
        <f>$C$15*TARIFA!H30</f>
        <v>97.272639571460033</v>
      </c>
      <c r="I30" s="36">
        <f>$C$15*TARIFA!I30</f>
        <v>87.581079737125208</v>
      </c>
      <c r="J30" s="36">
        <f>$C$15*TARIFA!J30</f>
        <v>80.461818618589291</v>
      </c>
      <c r="K30" s="36">
        <f>$C$15*TARIFA!K30</f>
        <v>74.704889199161073</v>
      </c>
      <c r="L30" s="36">
        <f>$C$15*TARIFA!L30</f>
        <v>70.778682355600395</v>
      </c>
      <c r="M30" s="12"/>
    </row>
    <row r="31" spans="2:15" ht="12" customHeight="1" thickTop="1" thickBot="1" x14ac:dyDescent="0.25">
      <c r="B31" s="160" t="s">
        <v>33</v>
      </c>
      <c r="C31" s="161"/>
      <c r="D31" s="36">
        <f>$C$15*TARIFA!D31</f>
        <v>247.1965772487799</v>
      </c>
      <c r="E31" s="36">
        <f>$C$15*TARIFA!E31</f>
        <v>173.34395430241349</v>
      </c>
      <c r="F31" s="36">
        <f>$C$15*TARIFA!F31</f>
        <v>138.18696122277976</v>
      </c>
      <c r="G31" s="36">
        <f>$C$15*TARIFA!G31</f>
        <v>118.01685371107256</v>
      </c>
      <c r="H31" s="36">
        <f>$C$15*TARIFA!H31</f>
        <v>104.01262867583675</v>
      </c>
      <c r="I31" s="36">
        <f>$C$15*TARIFA!I31</f>
        <v>95.19370604692655</v>
      </c>
      <c r="J31" s="36">
        <f>$C$15*TARIFA!J31</f>
        <v>89.080742959632559</v>
      </c>
      <c r="K31" s="36">
        <f>$C$15*TARIFA!K31</f>
        <v>86.242088467046869</v>
      </c>
      <c r="L31" s="36">
        <f>$C$15*TARIFA!L31</f>
        <v>83.365156491202939</v>
      </c>
      <c r="M31" s="12"/>
    </row>
    <row r="32" spans="2:15" ht="12" customHeight="1" thickTop="1" thickBot="1" x14ac:dyDescent="0.25">
      <c r="B32" s="160" t="s">
        <v>34</v>
      </c>
      <c r="C32" s="161"/>
      <c r="D32" s="36">
        <f>$C$15*TARIFA!D32</f>
        <v>239.5610113570774</v>
      </c>
      <c r="E32" s="36">
        <f>$C$15*TARIFA!E32</f>
        <v>167.45514953332497</v>
      </c>
      <c r="F32" s="36">
        <f>$C$15*TARIFA!F32</f>
        <v>131.77137516073643</v>
      </c>
      <c r="G32" s="36">
        <f>$C$15*TARIFA!G32</f>
        <v>110.67394165851114</v>
      </c>
      <c r="H32" s="36">
        <f>$C$15*TARIFA!H32</f>
        <v>96.631302829498964</v>
      </c>
      <c r="I32" s="36">
        <f>$C$15*TARIFA!I32</f>
        <v>87.042821620398868</v>
      </c>
      <c r="J32" s="36">
        <f>$C$15*TARIFA!J32</f>
        <v>80.115251361285104</v>
      </c>
      <c r="K32" s="36">
        <f>$C$15*TARIFA!K32</f>
        <v>76.461630737146038</v>
      </c>
      <c r="L32" s="36">
        <f>$C$15*TARIFA!L32</f>
        <v>72.294189904590638</v>
      </c>
      <c r="M32" s="12"/>
    </row>
    <row r="33" spans="2:14" ht="12" customHeight="1" thickTop="1" thickBot="1" x14ac:dyDescent="0.25">
      <c r="B33" s="160" t="s">
        <v>17</v>
      </c>
      <c r="C33" s="161"/>
      <c r="D33" s="36">
        <f>$C$15*TARIFA!D33</f>
        <v>235.15337042428035</v>
      </c>
      <c r="E33" s="36">
        <f>$C$15*TARIFA!E33</f>
        <v>162.74031549099453</v>
      </c>
      <c r="F33" s="36">
        <f>$C$15*TARIFA!F33</f>
        <v>126.64155467129241</v>
      </c>
      <c r="G33" s="36">
        <f>$C$15*TARIFA!G33</f>
        <v>105.06815270208244</v>
      </c>
      <c r="H33" s="36">
        <f>$C$15*TARIFA!H33</f>
        <v>90.757047908138404</v>
      </c>
      <c r="I33" s="36">
        <f>$C$15*TARIFA!I33</f>
        <v>80.595429586563199</v>
      </c>
      <c r="J33" s="36">
        <f>$C$15*TARIFA!J33</f>
        <v>73.026832600077157</v>
      </c>
      <c r="K33" s="36">
        <f>$C$15*TARIFA!K33</f>
        <v>67.186502450684898</v>
      </c>
      <c r="L33" s="36">
        <f>$C$15*TARIFA!L33</f>
        <v>62.555541486618566</v>
      </c>
      <c r="M33" s="12"/>
    </row>
    <row r="34" spans="2:14" ht="12" customHeight="1" thickTop="1" x14ac:dyDescent="0.2">
      <c r="B34" s="4"/>
      <c r="C34" s="4"/>
      <c r="D34" s="18"/>
      <c r="E34" s="18"/>
      <c r="F34" s="18"/>
      <c r="G34" s="18"/>
      <c r="H34" s="18"/>
      <c r="I34" s="18"/>
      <c r="J34" s="18"/>
      <c r="K34" s="18"/>
      <c r="L34" s="18"/>
      <c r="M34" s="12"/>
    </row>
    <row r="35" spans="2:14" ht="12" customHeight="1" x14ac:dyDescent="0.2">
      <c r="B35" s="4"/>
      <c r="C35" s="4"/>
      <c r="D35" s="18"/>
      <c r="E35" s="18"/>
      <c r="F35" s="18"/>
      <c r="G35" s="18"/>
      <c r="H35" s="18"/>
      <c r="I35" s="18"/>
      <c r="J35" s="18"/>
      <c r="K35" s="18"/>
      <c r="L35" s="18"/>
      <c r="M35" s="12"/>
    </row>
    <row r="36" spans="2:14" ht="12" customHeight="1" thickBot="1" x14ac:dyDescent="0.25">
      <c r="B36" s="4"/>
      <c r="C36" s="4"/>
      <c r="D36" s="18"/>
      <c r="E36" s="18"/>
      <c r="F36" s="18"/>
      <c r="G36" s="18"/>
      <c r="H36" s="18"/>
      <c r="I36" s="18"/>
      <c r="J36" s="18"/>
      <c r="K36" s="18"/>
      <c r="L36" s="18"/>
      <c r="M36" s="12"/>
    </row>
    <row r="37" spans="2:14" ht="12" customHeight="1" thickTop="1" thickBot="1" x14ac:dyDescent="0.25">
      <c r="B37" s="157" t="s">
        <v>0</v>
      </c>
      <c r="C37" s="158"/>
      <c r="D37" s="31">
        <v>24</v>
      </c>
      <c r="E37" s="31">
        <v>36</v>
      </c>
      <c r="F37" s="31">
        <v>48</v>
      </c>
      <c r="G37" s="31">
        <v>60</v>
      </c>
      <c r="H37" s="62">
        <v>72</v>
      </c>
      <c r="I37" s="31">
        <v>84</v>
      </c>
      <c r="J37" s="31">
        <v>96</v>
      </c>
      <c r="K37" s="32">
        <v>108</v>
      </c>
      <c r="L37" s="32">
        <v>120</v>
      </c>
      <c r="M37" s="12"/>
      <c r="N37" s="57" t="s">
        <v>22</v>
      </c>
    </row>
    <row r="38" spans="2:14" ht="15" customHeight="1" thickTop="1" thickBot="1" x14ac:dyDescent="0.25">
      <c r="B38" s="162" t="s">
        <v>1</v>
      </c>
      <c r="C38" s="163"/>
      <c r="D38" s="33">
        <f>+TARIFA!D38</f>
        <v>8.7499999999999994E-2</v>
      </c>
      <c r="E38" s="33">
        <f>+TARIFA!E38</f>
        <v>8.7499999999999994E-2</v>
      </c>
      <c r="F38" s="33">
        <f>+TARIFA!F38</f>
        <v>8.7499999999999994E-2</v>
      </c>
      <c r="G38" s="33">
        <f>+TARIFA!G38</f>
        <v>8.7499999999999994E-2</v>
      </c>
      <c r="H38" s="33">
        <f>+TARIFA!H38</f>
        <v>8.7499999999999994E-2</v>
      </c>
      <c r="I38" s="33">
        <f>+TARIFA!I38</f>
        <v>8.7499999999999994E-2</v>
      </c>
      <c r="J38" s="33">
        <f>+TARIFA!J38</f>
        <v>8.7499999999999994E-2</v>
      </c>
      <c r="K38" s="33">
        <f>+TARIFA!K38</f>
        <v>8.7499999999999994E-2</v>
      </c>
      <c r="L38" s="33">
        <f>+TARIFA!L38</f>
        <v>8.7499999999999994E-2</v>
      </c>
      <c r="M38" s="12"/>
      <c r="N38" s="58">
        <f>+TARIFA!N38</f>
        <v>735</v>
      </c>
    </row>
    <row r="39" spans="2:14" ht="15" customHeight="1" thickTop="1" thickBot="1" x14ac:dyDescent="0.25">
      <c r="B39" s="164" t="s">
        <v>13</v>
      </c>
      <c r="C39" s="165"/>
      <c r="D39" s="34">
        <f>$C$15*TARIFA!D39</f>
        <v>50</v>
      </c>
      <c r="E39" s="34">
        <f>$C$15*TARIFA!E39</f>
        <v>50</v>
      </c>
      <c r="F39" s="34">
        <f>$C$15*TARIFA!F39</f>
        <v>75</v>
      </c>
      <c r="G39" s="34">
        <f>$C$15*TARIFA!G39</f>
        <v>125</v>
      </c>
      <c r="H39" s="34">
        <f>$C$15*TARIFA!H39</f>
        <v>125</v>
      </c>
      <c r="I39" s="34">
        <f>$C$15*TARIFA!I39</f>
        <v>125</v>
      </c>
      <c r="J39" s="34">
        <f>$C$15*TARIFA!J39</f>
        <v>125</v>
      </c>
      <c r="K39" s="34">
        <f>$C$15*TARIFA!K39</f>
        <v>325</v>
      </c>
      <c r="L39" s="34">
        <f>$C$15*TARIFA!L39</f>
        <v>325</v>
      </c>
      <c r="M39" s="12"/>
      <c r="N39" s="57" t="s">
        <v>23</v>
      </c>
    </row>
    <row r="40" spans="2:14" ht="15" customHeight="1" thickTop="1" thickBot="1" x14ac:dyDescent="0.25">
      <c r="B40" s="164" t="s">
        <v>31</v>
      </c>
      <c r="C40" s="165"/>
      <c r="D40" s="34">
        <f>$C$15*TARIFA!D40</f>
        <v>112.5</v>
      </c>
      <c r="E40" s="34">
        <f>$C$15*TARIFA!E40</f>
        <v>112.5</v>
      </c>
      <c r="F40" s="34">
        <f>$C$15*TARIFA!F40</f>
        <v>137.5</v>
      </c>
      <c r="G40" s="34">
        <f>$C$15*TARIFA!G40</f>
        <v>200</v>
      </c>
      <c r="H40" s="34">
        <f>$C$15*TARIFA!H40</f>
        <v>200</v>
      </c>
      <c r="I40" s="34">
        <f>$C$15*TARIFA!I40</f>
        <v>200</v>
      </c>
      <c r="J40" s="34">
        <f>$C$15*TARIFA!J40</f>
        <v>162.5</v>
      </c>
      <c r="K40" s="34">
        <f>$C$15*TARIFA!K40</f>
        <v>362.50000000000006</v>
      </c>
      <c r="L40" s="34">
        <f>$C$15*TARIFA!L40</f>
        <v>362.50000000000006</v>
      </c>
      <c r="M40" s="12"/>
      <c r="N40" s="58">
        <f>+TARIFA!N40</f>
        <v>735</v>
      </c>
    </row>
    <row r="41" spans="2:14" ht="15" customHeight="1" thickTop="1" thickBot="1" x14ac:dyDescent="0.25">
      <c r="B41" s="164" t="s">
        <v>32</v>
      </c>
      <c r="C41" s="165"/>
      <c r="D41" s="34">
        <f>$C$15*TARIFA!D41</f>
        <v>12.500000000000002</v>
      </c>
      <c r="E41" s="34">
        <f>$C$15*TARIFA!E41</f>
        <v>12.500000000000002</v>
      </c>
      <c r="F41" s="34">
        <f>$C$15*TARIFA!F41</f>
        <v>37.5</v>
      </c>
      <c r="G41" s="34">
        <f>$C$15*TARIFA!G41</f>
        <v>50.000000000000007</v>
      </c>
      <c r="H41" s="34">
        <f>$C$15*TARIFA!H41</f>
        <v>24.999999999999986</v>
      </c>
      <c r="I41" s="34">
        <f>$C$15*TARIFA!I41</f>
        <v>24.999999999999986</v>
      </c>
      <c r="J41" s="34">
        <f>$C$15*TARIFA!J41</f>
        <v>0</v>
      </c>
      <c r="K41" s="34">
        <f>$C$15*TARIFA!K41</f>
        <v>187.5</v>
      </c>
      <c r="L41" s="34">
        <f>$C$15*TARIFA!L41</f>
        <v>187.5</v>
      </c>
      <c r="M41" s="12"/>
      <c r="N41" s="57" t="str">
        <f>+TARIFA!N41</f>
        <v>Ficres</v>
      </c>
    </row>
    <row r="42" spans="2:14" ht="13.5" customHeight="1" thickTop="1" thickBot="1" x14ac:dyDescent="0.25">
      <c r="B42" s="164" t="s">
        <v>16</v>
      </c>
      <c r="C42" s="165"/>
      <c r="D42" s="34">
        <f>$C$15*TARIFA!D42</f>
        <v>0</v>
      </c>
      <c r="E42" s="34">
        <f>$C$15*TARIFA!E42</f>
        <v>0</v>
      </c>
      <c r="F42" s="34">
        <f>$C$15*TARIFA!F42</f>
        <v>0</v>
      </c>
      <c r="G42" s="34">
        <f>$C$15*TARIFA!G42</f>
        <v>0</v>
      </c>
      <c r="H42" s="34">
        <f>$C$15*TARIFA!H42</f>
        <v>0</v>
      </c>
      <c r="I42" s="34">
        <f>$C$15*TARIFA!I42</f>
        <v>0</v>
      </c>
      <c r="J42" s="34">
        <f>$C$15*TARIFA!J42</f>
        <v>0</v>
      </c>
      <c r="K42" s="34">
        <f>$C$15*TARIFA!K42</f>
        <v>150</v>
      </c>
      <c r="L42" s="34">
        <f>$C$15*TARIFA!L42</f>
        <v>150</v>
      </c>
      <c r="M42" s="12"/>
      <c r="N42" s="58">
        <f>+TARIFA!N42</f>
        <v>9858</v>
      </c>
    </row>
    <row r="43" spans="2:14" ht="15" customHeight="1" thickTop="1" thickBot="1" x14ac:dyDescent="0.25">
      <c r="B43" s="159" t="s">
        <v>2</v>
      </c>
      <c r="C43" s="159"/>
      <c r="D43" s="56"/>
      <c r="E43" s="56"/>
      <c r="F43" s="35"/>
      <c r="G43" s="35"/>
      <c r="H43" s="35"/>
      <c r="I43" s="56"/>
      <c r="J43" s="35"/>
      <c r="K43" s="56"/>
      <c r="L43" s="56"/>
      <c r="M43" s="12"/>
    </row>
    <row r="44" spans="2:14" ht="15" customHeight="1" thickTop="1" thickBot="1" x14ac:dyDescent="0.25">
      <c r="B44" s="160" t="s">
        <v>7</v>
      </c>
      <c r="C44" s="161"/>
      <c r="D44" s="36">
        <f>$C$15*TARIFA!D44</f>
        <v>244.97307823892103</v>
      </c>
      <c r="E44" s="36">
        <f>$C$15*TARIFA!E44</f>
        <v>170.80232872923543</v>
      </c>
      <c r="F44" s="36">
        <f>$C$15*TARIFA!F44</f>
        <v>135.1446496100248</v>
      </c>
      <c r="G44" s="36">
        <f>$C$15*TARIFA!G44</f>
        <v>114.35416039983369</v>
      </c>
      <c r="H44" s="36">
        <f>$C$15*TARIFA!H44</f>
        <v>100.01172827853841</v>
      </c>
      <c r="I44" s="36">
        <f>$C$15*TARIFA!I44</f>
        <v>90.416283082270525</v>
      </c>
      <c r="J44" s="36">
        <f>$C$15*TARIFA!J44</f>
        <v>83.395986520676871</v>
      </c>
      <c r="K44" s="36">
        <f>$C$15*TARIFA!K44</f>
        <v>77.726065827721257</v>
      </c>
      <c r="L44" s="36">
        <f>$C$15*TARIFA!L44</f>
        <v>73.913970582689771</v>
      </c>
      <c r="M44" s="12"/>
    </row>
    <row r="45" spans="2:14" ht="15" customHeight="1" thickTop="1" thickBot="1" x14ac:dyDescent="0.25">
      <c r="B45" s="160" t="s">
        <v>33</v>
      </c>
      <c r="C45" s="161"/>
      <c r="D45" s="36">
        <f>$C$15*TARIFA!D45</f>
        <v>249.69940946722335</v>
      </c>
      <c r="E45" s="36">
        <f>$C$15*TARIFA!E45</f>
        <v>175.91094587522571</v>
      </c>
      <c r="F45" s="36">
        <f>$C$15*TARIFA!F45</f>
        <v>140.86451208413459</v>
      </c>
      <c r="G45" s="36">
        <f>$C$15*TARIFA!G45</f>
        <v>120.82880074492795</v>
      </c>
      <c r="H45" s="36">
        <f>$C$15*TARIFA!H45</f>
        <v>106.94150793576704</v>
      </c>
      <c r="I45" s="36">
        <f>$C$15*TARIFA!I45</f>
        <v>98.275347819682835</v>
      </c>
      <c r="J45" s="36">
        <f>$C$15*TARIFA!J45</f>
        <v>92.329213615326651</v>
      </c>
      <c r="K45" s="36">
        <f>$C$15*TARIFA!K45</f>
        <v>89.729846562507475</v>
      </c>
      <c r="L45" s="36">
        <f>$C$15*TARIFA!L45</f>
        <v>87.057988640622725</v>
      </c>
      <c r="M45" s="12"/>
    </row>
    <row r="46" spans="2:14" ht="15" customHeight="1" thickTop="1" thickBot="1" x14ac:dyDescent="0.25">
      <c r="B46" s="160" t="s">
        <v>34</v>
      </c>
      <c r="C46" s="161"/>
      <c r="D46" s="36">
        <f>$C$15*TARIFA!D46</f>
        <v>241.98653449409062</v>
      </c>
      <c r="E46" s="36">
        <f>$C$15*TARIFA!E46</f>
        <v>169.93493580222557</v>
      </c>
      <c r="F46" s="36">
        <f>$C$15*TARIFA!F46</f>
        <v>134.32461575551824</v>
      </c>
      <c r="G46" s="36">
        <f>$C$15*TARIFA!G46</f>
        <v>113.31093164922578</v>
      </c>
      <c r="H46" s="36">
        <f>$C$15*TARIFA!H46</f>
        <v>99.352332211415856</v>
      </c>
      <c r="I46" s="36">
        <f>$C$15*TARIFA!I46</f>
        <v>89.860600297822842</v>
      </c>
      <c r="J46" s="36">
        <f>$C$15*TARIFA!J46</f>
        <v>83.036781138361903</v>
      </c>
      <c r="K46" s="36">
        <f>$C$15*TARIFA!K46</f>
        <v>79.553852601618843</v>
      </c>
      <c r="L46" s="36">
        <f>$C$15*TARIFA!L46</f>
        <v>75.496610675240845</v>
      </c>
      <c r="M46" s="12"/>
    </row>
    <row r="47" spans="2:14" ht="15" customHeight="1" thickTop="1" thickBot="1" x14ac:dyDescent="0.25">
      <c r="B47" s="160" t="s">
        <v>17</v>
      </c>
      <c r="C47" s="161"/>
      <c r="D47" s="36">
        <f>$C$15*TARIFA!D47</f>
        <v>237.53426678750594</v>
      </c>
      <c r="E47" s="36">
        <f>$C$15*TARIFA!E47</f>
        <v>165.15028138858438</v>
      </c>
      <c r="F47" s="36">
        <f>$C$15*TARIFA!F47</f>
        <v>129.0953983682152</v>
      </c>
      <c r="G47" s="36">
        <f>$C$15*TARIFA!G47</f>
        <v>107.5715754849554</v>
      </c>
      <c r="H47" s="36">
        <f>$C$15*TARIFA!H47</f>
        <v>93.312664843261544</v>
      </c>
      <c r="I47" s="36">
        <f>$C$15*TARIFA!I47</f>
        <v>83.204491181294685</v>
      </c>
      <c r="J47" s="36">
        <f>$C$15*TARIFA!J47</f>
        <v>75.689871938300172</v>
      </c>
      <c r="K47" s="36">
        <f>$C$15*TARIFA!K47</f>
        <v>69.903624357091402</v>
      </c>
      <c r="L47" s="36">
        <f>$C$15*TARIFA!L47</f>
        <v>65.326568669306383</v>
      </c>
      <c r="M47" s="12"/>
    </row>
    <row r="48" spans="2:14" ht="15" customHeight="1" thickTop="1" x14ac:dyDescent="0.2">
      <c r="B48" s="4"/>
      <c r="C48" s="4"/>
      <c r="D48" s="18"/>
      <c r="E48" s="18"/>
      <c r="F48" s="18"/>
      <c r="G48" s="18"/>
      <c r="H48" s="18"/>
      <c r="I48" s="18"/>
      <c r="J48" s="18"/>
      <c r="K48" s="18"/>
      <c r="L48" s="18"/>
      <c r="M48" s="12"/>
    </row>
    <row r="49" spans="2:14" ht="15" customHeight="1" x14ac:dyDescent="0.2">
      <c r="B49" s="4"/>
      <c r="C49" s="4"/>
      <c r="D49" s="18"/>
      <c r="E49" s="18"/>
      <c r="F49" s="18"/>
      <c r="G49" s="18"/>
      <c r="H49" s="18"/>
      <c r="I49" s="18"/>
      <c r="J49" s="18"/>
      <c r="K49" s="18"/>
      <c r="L49" s="18"/>
      <c r="M49" s="12"/>
    </row>
    <row r="50" spans="2:14" ht="15" customHeight="1" x14ac:dyDescent="0.2">
      <c r="B50" s="4"/>
      <c r="C50" s="4"/>
      <c r="D50" s="18"/>
      <c r="E50" s="18"/>
      <c r="F50" s="18"/>
      <c r="G50" s="18"/>
      <c r="H50" s="18"/>
      <c r="I50" s="18"/>
      <c r="J50" s="18"/>
      <c r="K50" s="18"/>
      <c r="L50" s="18"/>
      <c r="M50" s="12"/>
    </row>
    <row r="51" spans="2:14" ht="14.25" thickBot="1" x14ac:dyDescent="0.25"/>
    <row r="52" spans="2:14" ht="17.25" thickTop="1" thickBot="1" x14ac:dyDescent="0.25">
      <c r="B52" s="157" t="s">
        <v>0</v>
      </c>
      <c r="C52" s="158"/>
      <c r="D52" s="31">
        <v>24</v>
      </c>
      <c r="E52" s="31">
        <v>36</v>
      </c>
      <c r="F52" s="31">
        <v>48</v>
      </c>
      <c r="G52" s="31">
        <v>60</v>
      </c>
      <c r="H52" s="62">
        <v>72</v>
      </c>
      <c r="I52" s="31">
        <v>84</v>
      </c>
      <c r="J52" s="31">
        <v>96</v>
      </c>
      <c r="K52" s="32">
        <v>108</v>
      </c>
      <c r="L52" s="32">
        <v>120</v>
      </c>
      <c r="M52" s="12"/>
      <c r="N52" s="57" t="s">
        <v>22</v>
      </c>
    </row>
    <row r="53" spans="2:14" ht="17.25" thickTop="1" thickBot="1" x14ac:dyDescent="0.25">
      <c r="B53" s="162" t="s">
        <v>1</v>
      </c>
      <c r="C53" s="163"/>
      <c r="D53" s="33">
        <f>+TARIFA!D53</f>
        <v>9.7500000000000003E-2</v>
      </c>
      <c r="E53" s="33">
        <f>+TARIFA!E53</f>
        <v>9.7500000000000003E-2</v>
      </c>
      <c r="F53" s="33">
        <f>+TARIFA!F53</f>
        <v>9.7500000000000003E-2</v>
      </c>
      <c r="G53" s="33">
        <f>+TARIFA!G53</f>
        <v>9.7500000000000003E-2</v>
      </c>
      <c r="H53" s="33">
        <f>+TARIFA!H53</f>
        <v>9.7500000000000003E-2</v>
      </c>
      <c r="I53" s="33">
        <f>+TARIFA!I53</f>
        <v>9.7500000000000003E-2</v>
      </c>
      <c r="J53" s="33">
        <f>+TARIFA!J53</f>
        <v>9.7500000000000003E-2</v>
      </c>
      <c r="K53" s="33">
        <f>+TARIFA!K53</f>
        <v>9.7500000000000003E-2</v>
      </c>
      <c r="L53" s="33">
        <f>+TARIFA!L53</f>
        <v>9.7500000000000003E-2</v>
      </c>
      <c r="M53" s="12"/>
      <c r="N53" s="58">
        <f>+TARIFA!N53</f>
        <v>737</v>
      </c>
    </row>
    <row r="54" spans="2:14" ht="17.25" thickTop="1" thickBot="1" x14ac:dyDescent="0.25">
      <c r="B54" s="164" t="s">
        <v>13</v>
      </c>
      <c r="C54" s="165"/>
      <c r="D54" s="34">
        <f>$C$15*TARIFA!D54</f>
        <v>125</v>
      </c>
      <c r="E54" s="34">
        <f>$C$15*TARIFA!E54</f>
        <v>125</v>
      </c>
      <c r="F54" s="34">
        <f>$C$15*TARIFA!F54</f>
        <v>150</v>
      </c>
      <c r="G54" s="34">
        <f>$C$15*TARIFA!G54</f>
        <v>350.00000000000006</v>
      </c>
      <c r="H54" s="34">
        <f>$C$15*TARIFA!H54</f>
        <v>350.00000000000006</v>
      </c>
      <c r="I54" s="34">
        <f>$C$15*TARIFA!I54</f>
        <v>350.00000000000006</v>
      </c>
      <c r="J54" s="34">
        <f>$C$15*TARIFA!J54</f>
        <v>350.00000000000006</v>
      </c>
      <c r="K54" s="34">
        <f>$C$15*TARIFA!K54</f>
        <v>600</v>
      </c>
      <c r="L54" s="34">
        <f>$C$15*TARIFA!L54</f>
        <v>600</v>
      </c>
      <c r="M54" s="12"/>
      <c r="N54" s="57" t="s">
        <v>23</v>
      </c>
    </row>
    <row r="55" spans="2:14" ht="17.25" thickTop="1" thickBot="1" x14ac:dyDescent="0.25">
      <c r="B55" s="164" t="s">
        <v>31</v>
      </c>
      <c r="C55" s="165"/>
      <c r="D55" s="34">
        <f>$C$15*TARIFA!D55</f>
        <v>187.50000000000003</v>
      </c>
      <c r="E55" s="34">
        <f>$C$15*TARIFA!E55</f>
        <v>187.50000000000003</v>
      </c>
      <c r="F55" s="34">
        <f>$C$15*TARIFA!F55</f>
        <v>212.49999999999997</v>
      </c>
      <c r="G55" s="34">
        <f>$C$15*TARIFA!G55</f>
        <v>425.00000000000006</v>
      </c>
      <c r="H55" s="34">
        <f>$C$15*TARIFA!H55</f>
        <v>425.00000000000006</v>
      </c>
      <c r="I55" s="34">
        <f>$C$15*TARIFA!I55</f>
        <v>425.00000000000006</v>
      </c>
      <c r="J55" s="34">
        <f>$C$15*TARIFA!J55</f>
        <v>387.50000000000006</v>
      </c>
      <c r="K55" s="34">
        <f>$C$15*TARIFA!K55</f>
        <v>637.5</v>
      </c>
      <c r="L55" s="34">
        <f>$C$15*TARIFA!L55</f>
        <v>637.5</v>
      </c>
      <c r="M55" s="12"/>
      <c r="N55" s="58">
        <f>+TARIFA!N55</f>
        <v>737</v>
      </c>
    </row>
    <row r="56" spans="2:14" ht="17.25" thickTop="1" thickBot="1" x14ac:dyDescent="0.25">
      <c r="B56" s="164" t="s">
        <v>32</v>
      </c>
      <c r="C56" s="165"/>
      <c r="D56" s="34">
        <f>$C$15*TARIFA!D56</f>
        <v>87.500000000000014</v>
      </c>
      <c r="E56" s="34">
        <f>$C$15*TARIFA!E56</f>
        <v>87.500000000000014</v>
      </c>
      <c r="F56" s="34">
        <f>$C$15*TARIFA!F56</f>
        <v>112.5</v>
      </c>
      <c r="G56" s="34">
        <f>$C$15*TARIFA!G56</f>
        <v>275.00000000000006</v>
      </c>
      <c r="H56" s="34">
        <f>$C$15*TARIFA!H56</f>
        <v>250</v>
      </c>
      <c r="I56" s="34">
        <f>$C$15*TARIFA!I56</f>
        <v>250</v>
      </c>
      <c r="J56" s="34">
        <f>$C$15*TARIFA!J56</f>
        <v>212.50000000000003</v>
      </c>
      <c r="K56" s="34">
        <f>$C$15*TARIFA!K56</f>
        <v>462.5</v>
      </c>
      <c r="L56" s="34">
        <f>$C$15*TARIFA!L56</f>
        <v>462.5</v>
      </c>
      <c r="M56" s="12"/>
      <c r="N56" s="57" t="str">
        <f>+TARIFA!N56</f>
        <v>Ficres</v>
      </c>
    </row>
    <row r="57" spans="2:14" ht="17.25" thickTop="1" thickBot="1" x14ac:dyDescent="0.25">
      <c r="B57" s="164" t="s">
        <v>16</v>
      </c>
      <c r="C57" s="165"/>
      <c r="D57" s="34">
        <f>$C$15*TARIFA!D57</f>
        <v>25.000000000000004</v>
      </c>
      <c r="E57" s="34">
        <f>$C$15*TARIFA!E57</f>
        <v>25.000000000000004</v>
      </c>
      <c r="F57" s="34">
        <f>$C$15*TARIFA!F57</f>
        <v>49.999999999999993</v>
      </c>
      <c r="G57" s="34">
        <f>$C$15*TARIFA!G57</f>
        <v>200.00000000000003</v>
      </c>
      <c r="H57" s="34">
        <f>$C$15*TARIFA!H57</f>
        <v>175.00000000000003</v>
      </c>
      <c r="I57" s="34">
        <f>$C$15*TARIFA!I57</f>
        <v>175.00000000000003</v>
      </c>
      <c r="J57" s="34">
        <f>$C$15*TARIFA!J57</f>
        <v>175.00000000000003</v>
      </c>
      <c r="K57" s="34">
        <f>$C$15*TARIFA!K57</f>
        <v>424.99999999999994</v>
      </c>
      <c r="L57" s="34">
        <f>$C$15*TARIFA!L57</f>
        <v>424.99999999999994</v>
      </c>
      <c r="M57" s="12"/>
      <c r="N57" s="58">
        <f>+TARIFA!N57</f>
        <v>9860</v>
      </c>
    </row>
    <row r="58" spans="2:14" ht="17.25" thickTop="1" thickBot="1" x14ac:dyDescent="0.25">
      <c r="B58" s="159" t="s">
        <v>2</v>
      </c>
      <c r="C58" s="159"/>
      <c r="D58" s="56"/>
      <c r="E58" s="56"/>
      <c r="F58" s="35"/>
      <c r="G58" s="35"/>
      <c r="H58" s="35"/>
      <c r="I58" s="56"/>
      <c r="J58" s="35"/>
      <c r="K58" s="56"/>
      <c r="L58" s="56"/>
      <c r="M58" s="12"/>
    </row>
    <row r="59" spans="2:14" ht="17.25" thickTop="1" thickBot="1" x14ac:dyDescent="0.25">
      <c r="B59" s="160" t="s">
        <v>7</v>
      </c>
      <c r="C59" s="161"/>
      <c r="D59" s="36">
        <f>$C$15*TARIFA!D59</f>
        <v>247.44323693606694</v>
      </c>
      <c r="E59" s="36">
        <f>$C$15*TARIFA!E59</f>
        <v>173.31682239284837</v>
      </c>
      <c r="F59" s="36">
        <f>$C$15*TARIFA!F59</f>
        <v>137.74308851089359</v>
      </c>
      <c r="G59" s="36">
        <f>$C$15*TARIFA!G59</f>
        <v>117.05276486434262</v>
      </c>
      <c r="H59" s="36">
        <f>$C$15*TARIFA!H59</f>
        <v>102.79561753332011</v>
      </c>
      <c r="I59" s="36">
        <f>$C$15*TARIFA!I59</f>
        <v>93.303963464011716</v>
      </c>
      <c r="J59" s="36">
        <f>$C$15*TARIFA!J59</f>
        <v>86.390280612540607</v>
      </c>
      <c r="K59" s="36">
        <f>$C$15*TARIFA!K59</f>
        <v>80.814636836623535</v>
      </c>
      <c r="L59" s="36">
        <f>$C$15*TARIFA!L59</f>
        <v>77.124379279878085</v>
      </c>
      <c r="M59" s="12"/>
    </row>
    <row r="60" spans="2:14" ht="17.25" thickTop="1" thickBot="1" x14ac:dyDescent="0.25">
      <c r="B60" s="160" t="s">
        <v>33</v>
      </c>
      <c r="C60" s="161"/>
      <c r="D60" s="36">
        <f>$C$15*TARIFA!D60</f>
        <v>252.21722559788444</v>
      </c>
      <c r="E60" s="36">
        <f>$C$15*TARIFA!E60</f>
        <v>178.50064685913102</v>
      </c>
      <c r="F60" s="36">
        <f>$C$15*TARIFA!F60</f>
        <v>143.57292731927359</v>
      </c>
      <c r="G60" s="36">
        <f>$C$15*TARIFA!G60</f>
        <v>123.68019801802615</v>
      </c>
      <c r="H60" s="36">
        <f>$C$15*TARIFA!H60</f>
        <v>109.91829195857066</v>
      </c>
      <c r="I60" s="36">
        <f>$C$15*TARIFA!I60</f>
        <v>101.4140279803069</v>
      </c>
      <c r="J60" s="36">
        <f>$C$15*TARIFA!J60</f>
        <v>95.644251069392311</v>
      </c>
      <c r="K60" s="36">
        <f>$C$15*TARIFA!K60</f>
        <v>93.295407224492862</v>
      </c>
      <c r="L60" s="36">
        <f>$C$15*TARIFA!L60</f>
        <v>90.839299828321657</v>
      </c>
      <c r="M60" s="12"/>
    </row>
    <row r="61" spans="2:14" ht="17.25" thickTop="1" thickBot="1" x14ac:dyDescent="0.25">
      <c r="B61" s="160" t="s">
        <v>34</v>
      </c>
      <c r="C61" s="161"/>
      <c r="D61" s="36">
        <f>$C$15*TARIFA!D61</f>
        <v>244.42657871066285</v>
      </c>
      <c r="E61" s="36">
        <f>$C$15*TARIFA!E61</f>
        <v>172.43666000282795</v>
      </c>
      <c r="F61" s="36">
        <f>$C$15*TARIFA!F61</f>
        <v>136.90728778826661</v>
      </c>
      <c r="G61" s="36">
        <f>$C$15*TARIFA!G61</f>
        <v>115.98491731758376</v>
      </c>
      <c r="H61" s="36">
        <f>$C$15*TARIFA!H61</f>
        <v>102.11786676262921</v>
      </c>
      <c r="I61" s="36">
        <f>$C$15*TARIFA!I61</f>
        <v>92.730533497082988</v>
      </c>
      <c r="J61" s="36">
        <f>$C$15*TARIFA!J61</f>
        <v>86.018178128111941</v>
      </c>
      <c r="K61" s="36">
        <f>$C$15*TARIFA!K61</f>
        <v>82.715053675869171</v>
      </c>
      <c r="L61" s="36">
        <f>$C$15*TARIFA!L61</f>
        <v>78.775760389554719</v>
      </c>
      <c r="M61" s="12"/>
    </row>
    <row r="62" spans="2:14" ht="17.25" thickTop="1" thickBot="1" x14ac:dyDescent="0.25">
      <c r="B62" s="160" t="s">
        <v>17</v>
      </c>
      <c r="C62" s="161"/>
      <c r="D62" s="36">
        <f>$C$15*TARIFA!D62</f>
        <v>239.92941705950071</v>
      </c>
      <c r="E62" s="36">
        <f>$C$15*TARIFA!E62</f>
        <v>167.58156753781367</v>
      </c>
      <c r="F62" s="36">
        <f>$C$15*TARIFA!F62</f>
        <v>131.57752774596781</v>
      </c>
      <c r="G62" s="36">
        <f>$C$15*TARIFA!G62</f>
        <v>110.11012006298355</v>
      </c>
      <c r="H62" s="36">
        <f>$C$15*TARIFA!H62</f>
        <v>95.910081460927856</v>
      </c>
      <c r="I62" s="36">
        <f>$C$15*TARIFA!I62</f>
        <v>85.861844134394516</v>
      </c>
      <c r="J62" s="36">
        <f>$C$15*TARIFA!J62</f>
        <v>78.407481571739609</v>
      </c>
      <c r="K62" s="36">
        <f>$C$15*TARIFA!K62</f>
        <v>72.68135799518717</v>
      </c>
      <c r="L62" s="36">
        <f>$C$15*TARIFA!L62</f>
        <v>68.163988747812169</v>
      </c>
      <c r="M62" s="12"/>
    </row>
    <row r="63" spans="2:14" ht="14.25" thickTop="1" x14ac:dyDescent="0.2"/>
    <row r="65" spans="2:14" ht="14.25" thickBot="1" x14ac:dyDescent="0.25"/>
    <row r="66" spans="2:14" ht="17.25" thickTop="1" thickBot="1" x14ac:dyDescent="0.25">
      <c r="B66" s="157" t="s">
        <v>0</v>
      </c>
      <c r="C66" s="158"/>
      <c r="D66" s="31">
        <v>24</v>
      </c>
      <c r="E66" s="31">
        <v>36</v>
      </c>
      <c r="F66" s="31">
        <v>48</v>
      </c>
      <c r="G66" s="31">
        <v>60</v>
      </c>
      <c r="H66" s="62">
        <v>72</v>
      </c>
      <c r="I66" s="31">
        <v>84</v>
      </c>
      <c r="J66" s="31">
        <v>96</v>
      </c>
      <c r="K66" s="32">
        <v>108</v>
      </c>
      <c r="L66" s="32">
        <v>120</v>
      </c>
      <c r="M66" s="12"/>
      <c r="N66" s="57" t="s">
        <v>22</v>
      </c>
    </row>
    <row r="67" spans="2:14" ht="17.25" thickTop="1" thickBot="1" x14ac:dyDescent="0.25">
      <c r="B67" s="162" t="s">
        <v>1</v>
      </c>
      <c r="C67" s="163"/>
      <c r="D67" s="33">
        <f>+TARIFA!D67</f>
        <v>0.1075</v>
      </c>
      <c r="E67" s="33">
        <f>+TARIFA!E67</f>
        <v>0.1075</v>
      </c>
      <c r="F67" s="33">
        <f>+TARIFA!F67</f>
        <v>0.1075</v>
      </c>
      <c r="G67" s="33">
        <f>+TARIFA!G67</f>
        <v>0.1075</v>
      </c>
      <c r="H67" s="33">
        <f>+TARIFA!H67</f>
        <v>0.1075</v>
      </c>
      <c r="I67" s="33">
        <f>+TARIFA!I67</f>
        <v>0.1075</v>
      </c>
      <c r="J67" s="33">
        <f>+TARIFA!J67</f>
        <v>0.1075</v>
      </c>
      <c r="K67" s="33">
        <f>+TARIFA!K67</f>
        <v>0.1075</v>
      </c>
      <c r="L67" s="33">
        <f>+TARIFA!L67</f>
        <v>0.1075</v>
      </c>
      <c r="M67" s="12"/>
      <c r="N67" s="58">
        <f>+TARIFA!N67</f>
        <v>738</v>
      </c>
    </row>
    <row r="68" spans="2:14" ht="17.25" thickTop="1" thickBot="1" x14ac:dyDescent="0.25">
      <c r="B68" s="164" t="s">
        <v>13</v>
      </c>
      <c r="C68" s="165"/>
      <c r="D68" s="34">
        <f>$C$15*TARIFA!D68</f>
        <v>150</v>
      </c>
      <c r="E68" s="34">
        <f>$C$15*TARIFA!E68</f>
        <v>150</v>
      </c>
      <c r="F68" s="34">
        <f>$C$15*TARIFA!F68</f>
        <v>175.00000000000003</v>
      </c>
      <c r="G68" s="34">
        <f>$C$15*TARIFA!G68</f>
        <v>450</v>
      </c>
      <c r="H68" s="34">
        <f>$C$15*TARIFA!H68</f>
        <v>450</v>
      </c>
      <c r="I68" s="34">
        <f>$C$15*TARIFA!I68</f>
        <v>450</v>
      </c>
      <c r="J68" s="34">
        <f>$C$15*TARIFA!J68</f>
        <v>450</v>
      </c>
      <c r="K68" s="34">
        <f>$C$15*TARIFA!K68</f>
        <v>700.00000000000011</v>
      </c>
      <c r="L68" s="34">
        <f>$C$15*TARIFA!L68</f>
        <v>700.00000000000011</v>
      </c>
      <c r="M68" s="12"/>
      <c r="N68" s="57" t="s">
        <v>23</v>
      </c>
    </row>
    <row r="69" spans="2:14" ht="17.25" thickTop="1" thickBot="1" x14ac:dyDescent="0.25">
      <c r="B69" s="164" t="s">
        <v>31</v>
      </c>
      <c r="C69" s="165"/>
      <c r="D69" s="34">
        <f>$C$15*TARIFA!D69</f>
        <v>212.49999999999997</v>
      </c>
      <c r="E69" s="34">
        <f>$C$15*TARIFA!E69</f>
        <v>212.49999999999997</v>
      </c>
      <c r="F69" s="34">
        <f>$C$15*TARIFA!F69</f>
        <v>237.5</v>
      </c>
      <c r="G69" s="34">
        <f>$C$15*TARIFA!G69</f>
        <v>525</v>
      </c>
      <c r="H69" s="34">
        <f>$C$15*TARIFA!H69</f>
        <v>525</v>
      </c>
      <c r="I69" s="34">
        <f>$C$15*TARIFA!I69</f>
        <v>525</v>
      </c>
      <c r="J69" s="34">
        <f>$C$15*TARIFA!J69</f>
        <v>487.5</v>
      </c>
      <c r="K69" s="34">
        <f>$C$15*TARIFA!K69</f>
        <v>737.50000000000011</v>
      </c>
      <c r="L69" s="34">
        <f>$C$15*TARIFA!L69</f>
        <v>737.50000000000011</v>
      </c>
      <c r="M69" s="12"/>
      <c r="N69" s="58">
        <f>+TARIFA!N69</f>
        <v>738</v>
      </c>
    </row>
    <row r="70" spans="2:14" ht="17.25" thickTop="1" thickBot="1" x14ac:dyDescent="0.25">
      <c r="B70" s="164" t="s">
        <v>32</v>
      </c>
      <c r="C70" s="165"/>
      <c r="D70" s="34">
        <f>$C$15*TARIFA!D70</f>
        <v>112.5</v>
      </c>
      <c r="E70" s="34">
        <f>$C$15*TARIFA!E70</f>
        <v>112.5</v>
      </c>
      <c r="F70" s="34">
        <f>$C$15*TARIFA!F70</f>
        <v>137.50000000000003</v>
      </c>
      <c r="G70" s="34">
        <f>$C$15*TARIFA!G70</f>
        <v>375</v>
      </c>
      <c r="H70" s="34">
        <f>$C$15*TARIFA!H70</f>
        <v>349.99999999999994</v>
      </c>
      <c r="I70" s="34">
        <f>$C$15*TARIFA!I70</f>
        <v>349.99999999999994</v>
      </c>
      <c r="J70" s="34">
        <f>$C$15*TARIFA!J70</f>
        <v>312.49999999999994</v>
      </c>
      <c r="K70" s="34">
        <f>$C$15*TARIFA!K70</f>
        <v>562.50000000000011</v>
      </c>
      <c r="L70" s="34">
        <f>$C$15*TARIFA!L70</f>
        <v>562.50000000000011</v>
      </c>
      <c r="M70" s="12"/>
      <c r="N70" s="57" t="str">
        <f>+TARIFA!N70</f>
        <v>Ficres</v>
      </c>
    </row>
    <row r="71" spans="2:14" ht="17.25" thickTop="1" thickBot="1" x14ac:dyDescent="0.25">
      <c r="B71" s="164" t="s">
        <v>16</v>
      </c>
      <c r="C71" s="165"/>
      <c r="D71" s="34">
        <f>$C$15*TARIFA!D71</f>
        <v>49.999999999999993</v>
      </c>
      <c r="E71" s="34">
        <f>$C$15*TARIFA!E71</f>
        <v>49.999999999999993</v>
      </c>
      <c r="F71" s="34">
        <f>$C$15*TARIFA!F71</f>
        <v>75.000000000000014</v>
      </c>
      <c r="G71" s="34">
        <f>$C$15*TARIFA!G71</f>
        <v>300</v>
      </c>
      <c r="H71" s="34">
        <f>$C$15*TARIFA!H71</f>
        <v>274.99999999999994</v>
      </c>
      <c r="I71" s="34">
        <f>$C$15*TARIFA!I71</f>
        <v>274.99999999999994</v>
      </c>
      <c r="J71" s="34">
        <f>$C$15*TARIFA!J71</f>
        <v>274.99999999999994</v>
      </c>
      <c r="K71" s="34">
        <f>$C$15*TARIFA!K71</f>
        <v>525</v>
      </c>
      <c r="L71" s="34">
        <f>$C$15*TARIFA!L71</f>
        <v>525</v>
      </c>
      <c r="M71" s="12"/>
      <c r="N71" s="58">
        <f>+TARIFA!N71</f>
        <v>9861</v>
      </c>
    </row>
    <row r="72" spans="2:14" ht="17.25" thickTop="1" thickBot="1" x14ac:dyDescent="0.25">
      <c r="B72" s="159" t="s">
        <v>2</v>
      </c>
      <c r="C72" s="159"/>
      <c r="D72" s="56"/>
      <c r="E72" s="56"/>
      <c r="F72" s="35"/>
      <c r="G72" s="35"/>
      <c r="H72" s="35"/>
      <c r="I72" s="56"/>
      <c r="J72" s="35"/>
      <c r="K72" s="56"/>
      <c r="L72" s="56"/>
      <c r="M72" s="12"/>
    </row>
    <row r="73" spans="2:14" ht="17.25" thickTop="1" thickBot="1" x14ac:dyDescent="0.25">
      <c r="B73" s="160" t="s">
        <v>7</v>
      </c>
      <c r="C73" s="161"/>
      <c r="D73" s="36">
        <f>$C$15*TARIFA!D73</f>
        <v>249.92806698121186</v>
      </c>
      <c r="E73" s="36">
        <f>$C$15*TARIFA!E73</f>
        <v>175.85330247586705</v>
      </c>
      <c r="F73" s="36">
        <f>$C$15*TARIFA!F73</f>
        <v>140.37101564869343</v>
      </c>
      <c r="G73" s="36">
        <f>$C$15*TARIFA!G73</f>
        <v>119.78848995435537</v>
      </c>
      <c r="H73" s="36">
        <f>$C$15*TARIFA!H73</f>
        <v>105.62395994623971</v>
      </c>
      <c r="I73" s="36">
        <f>$C$15*TARIFA!I73</f>
        <v>96.243592049429793</v>
      </c>
      <c r="J73" s="36">
        <f>$C$15*TARIFA!J73</f>
        <v>89.443934936933189</v>
      </c>
      <c r="K73" s="36">
        <f>$C$15*TARIFA!K73</f>
        <v>83.969542007456923</v>
      </c>
      <c r="L73" s="36">
        <f>$C$15*TARIFA!L73</f>
        <v>80.408477707774523</v>
      </c>
      <c r="M73" s="12"/>
    </row>
    <row r="74" spans="2:14" ht="17.25" thickTop="1" thickBot="1" x14ac:dyDescent="0.25">
      <c r="B74" s="160" t="s">
        <v>33</v>
      </c>
      <c r="C74" s="161"/>
      <c r="D74" s="36">
        <f>$C$15*TARIFA!D74</f>
        <v>254.74999613479207</v>
      </c>
      <c r="E74" s="36">
        <f>$C$15*TARIFA!E74</f>
        <v>181.11299186588329</v>
      </c>
      <c r="F74" s="36">
        <f>$C$15*TARIFA!F74</f>
        <v>146.31207885155422</v>
      </c>
      <c r="G74" s="36">
        <f>$C$15*TARIFA!G74</f>
        <v>126.57081765650963</v>
      </c>
      <c r="H74" s="36">
        <f>$C$15*TARIFA!H74</f>
        <v>112.94260928417393</v>
      </c>
      <c r="I74" s="36">
        <f>$C$15*TARIFA!I74</f>
        <v>104.60917172924621</v>
      </c>
      <c r="J74" s="36">
        <f>$C$15*TARIFA!J74</f>
        <v>99.025007316628574</v>
      </c>
      <c r="K74" s="36">
        <f>$C$15*TARIFA!K74</f>
        <v>96.937546497637143</v>
      </c>
      <c r="L74" s="36">
        <f>$C$15*TARIFA!L74</f>
        <v>94.707404888523271</v>
      </c>
      <c r="M74" s="12"/>
    </row>
    <row r="75" spans="2:14" ht="17.25" thickTop="1" thickBot="1" x14ac:dyDescent="0.25">
      <c r="B75" s="160" t="s">
        <v>34</v>
      </c>
      <c r="C75" s="161"/>
      <c r="D75" s="36">
        <f>$C$15*TARIFA!D75</f>
        <v>246.88111541222224</v>
      </c>
      <c r="E75" s="36">
        <f>$C$15*TARIFA!E75</f>
        <v>174.9602589682419</v>
      </c>
      <c r="F75" s="36">
        <f>$C$15*TARIFA!F75</f>
        <v>139.51926912853475</v>
      </c>
      <c r="G75" s="36">
        <f>$C$15*TARIFA!G75</f>
        <v>118.69568496785249</v>
      </c>
      <c r="H75" s="36">
        <f>$C$15*TARIFA!H75</f>
        <v>104.9275613839782</v>
      </c>
      <c r="I75" s="36">
        <f>$C$15*TARIFA!I75</f>
        <v>95.652095635375602</v>
      </c>
      <c r="J75" s="36">
        <f>$C$15*TARIFA!J75</f>
        <v>89.058679672439027</v>
      </c>
      <c r="K75" s="36">
        <f>$C$15*TARIFA!K75</f>
        <v>85.944148809654394</v>
      </c>
      <c r="L75" s="36">
        <f>$C$15*TARIFA!L75</f>
        <v>82.130177673262835</v>
      </c>
      <c r="M75" s="12"/>
    </row>
    <row r="76" spans="2:14" ht="17.25" thickTop="1" thickBot="1" x14ac:dyDescent="0.25">
      <c r="B76" s="160" t="s">
        <v>17</v>
      </c>
      <c r="C76" s="161"/>
      <c r="D76" s="36">
        <f>$C$15*TARIFA!D76</f>
        <v>242.33879317179915</v>
      </c>
      <c r="E76" s="36">
        <f>$C$15*TARIFA!E76</f>
        <v>170.03411255030659</v>
      </c>
      <c r="F76" s="36">
        <f>$C$15*TARIFA!F76</f>
        <v>134.08782542860538</v>
      </c>
      <c r="G76" s="36">
        <f>$C$15*TARIFA!G76</f>
        <v>112.6835835644201</v>
      </c>
      <c r="H76" s="36">
        <f>$C$15*TARIFA!H76</f>
        <v>98.548973640690136</v>
      </c>
      <c r="I76" s="36">
        <f>$C$15*TARIFA!I76</f>
        <v>88.567001793763751</v>
      </c>
      <c r="J76" s="36">
        <f>$C$15*TARIFA!J76</f>
        <v>81.178966320586667</v>
      </c>
      <c r="K76" s="36">
        <f>$C$15*TARIFA!K76</f>
        <v>75.518749848172575</v>
      </c>
      <c r="L76" s="36">
        <f>$C$15*TARIFA!L76</f>
        <v>71.066537207534367</v>
      </c>
      <c r="M76" s="12"/>
    </row>
    <row r="77" spans="2:14" ht="14.25" thickTop="1" x14ac:dyDescent="0.2"/>
    <row r="79" spans="2:14" ht="14.25" thickBot="1" x14ac:dyDescent="0.25"/>
    <row r="80" spans="2:14" ht="17.25" thickTop="1" thickBot="1" x14ac:dyDescent="0.25">
      <c r="B80" s="157" t="s">
        <v>0</v>
      </c>
      <c r="C80" s="158"/>
      <c r="D80" s="31">
        <v>24</v>
      </c>
      <c r="E80" s="31">
        <v>36</v>
      </c>
      <c r="F80" s="31">
        <v>48</v>
      </c>
      <c r="G80" s="31">
        <v>60</v>
      </c>
      <c r="H80" s="62">
        <v>72</v>
      </c>
      <c r="I80" s="31">
        <v>84</v>
      </c>
      <c r="J80" s="31">
        <v>96</v>
      </c>
      <c r="K80" s="32">
        <v>108</v>
      </c>
      <c r="L80" s="32">
        <v>120</v>
      </c>
      <c r="M80" s="12"/>
      <c r="N80" s="57" t="s">
        <v>22</v>
      </c>
    </row>
    <row r="81" spans="2:14" ht="17.25" thickTop="1" thickBot="1" x14ac:dyDescent="0.25">
      <c r="B81" s="162" t="s">
        <v>1</v>
      </c>
      <c r="C81" s="163"/>
      <c r="D81" s="33">
        <f>+TARIFA!D81</f>
        <v>0.11749999999999999</v>
      </c>
      <c r="E81" s="33">
        <f>+TARIFA!E81</f>
        <v>0.11749999999999999</v>
      </c>
      <c r="F81" s="33">
        <f>+TARIFA!F81</f>
        <v>0.11749999999999999</v>
      </c>
      <c r="G81" s="33">
        <f>+TARIFA!G81</f>
        <v>0.11749999999999999</v>
      </c>
      <c r="H81" s="33">
        <f>+TARIFA!H81</f>
        <v>0.11749999999999999</v>
      </c>
      <c r="I81" s="33">
        <f>+TARIFA!I81</f>
        <v>0.11749999999999999</v>
      </c>
      <c r="J81" s="33">
        <f>+TARIFA!J81</f>
        <v>0.11749999999999999</v>
      </c>
      <c r="K81" s="33">
        <f>+TARIFA!K81</f>
        <v>0.11749999999999999</v>
      </c>
      <c r="L81" s="33">
        <f>+TARIFA!L81</f>
        <v>0.11749999999999999</v>
      </c>
      <c r="M81" s="12"/>
      <c r="N81" s="58">
        <f>+TARIFA!N81</f>
        <v>739</v>
      </c>
    </row>
    <row r="82" spans="2:14" ht="17.25" thickTop="1" thickBot="1" x14ac:dyDescent="0.25">
      <c r="B82" s="164" t="s">
        <v>13</v>
      </c>
      <c r="C82" s="165"/>
      <c r="D82" s="34">
        <f>$C$15*TARIFA!D82</f>
        <v>175.00000000000003</v>
      </c>
      <c r="E82" s="34">
        <f>$C$15*TARIFA!E82</f>
        <v>175.00000000000003</v>
      </c>
      <c r="F82" s="34">
        <f>$C$15*TARIFA!F82</f>
        <v>200</v>
      </c>
      <c r="G82" s="34">
        <f>$C$15*TARIFA!G82</f>
        <v>550</v>
      </c>
      <c r="H82" s="34">
        <f>$C$15*TARIFA!H82</f>
        <v>550</v>
      </c>
      <c r="I82" s="34">
        <f>$C$15*TARIFA!I82</f>
        <v>550</v>
      </c>
      <c r="J82" s="34">
        <f>$C$15*TARIFA!J82</f>
        <v>550</v>
      </c>
      <c r="K82" s="34">
        <f>$C$15*TARIFA!K82</f>
        <v>775</v>
      </c>
      <c r="L82" s="34">
        <f>$C$15*TARIFA!L82</f>
        <v>775</v>
      </c>
      <c r="M82" s="12"/>
      <c r="N82" s="57" t="s">
        <v>23</v>
      </c>
    </row>
    <row r="83" spans="2:14" ht="17.25" thickTop="1" thickBot="1" x14ac:dyDescent="0.25">
      <c r="B83" s="164" t="s">
        <v>31</v>
      </c>
      <c r="C83" s="165"/>
      <c r="D83" s="34">
        <f>$C$15*TARIFA!D83</f>
        <v>237.5</v>
      </c>
      <c r="E83" s="34">
        <f>$C$15*TARIFA!E83</f>
        <v>237.5</v>
      </c>
      <c r="F83" s="34">
        <f>$C$15*TARIFA!F83</f>
        <v>262.5</v>
      </c>
      <c r="G83" s="34">
        <f>$C$15*TARIFA!G83</f>
        <v>625</v>
      </c>
      <c r="H83" s="34">
        <f>$C$15*TARIFA!H83</f>
        <v>625</v>
      </c>
      <c r="I83" s="34">
        <f>$C$15*TARIFA!I83</f>
        <v>625</v>
      </c>
      <c r="J83" s="34">
        <f>$C$15*TARIFA!J83</f>
        <v>587.5</v>
      </c>
      <c r="K83" s="34">
        <f>$C$15*TARIFA!K83</f>
        <v>812.5</v>
      </c>
      <c r="L83" s="34">
        <f>$C$15*TARIFA!L83</f>
        <v>812.5</v>
      </c>
      <c r="M83" s="12"/>
      <c r="N83" s="58">
        <f>+TARIFA!N83</f>
        <v>739</v>
      </c>
    </row>
    <row r="84" spans="2:14" ht="17.25" thickTop="1" thickBot="1" x14ac:dyDescent="0.25">
      <c r="B84" s="164" t="s">
        <v>32</v>
      </c>
      <c r="C84" s="165"/>
      <c r="D84" s="34">
        <f>$C$15*TARIFA!D84</f>
        <v>137.50000000000003</v>
      </c>
      <c r="E84" s="34">
        <f>$C$15*TARIFA!E84</f>
        <v>137.50000000000003</v>
      </c>
      <c r="F84" s="34">
        <f>$C$15*TARIFA!F84</f>
        <v>162.5</v>
      </c>
      <c r="G84" s="34">
        <f>$C$15*TARIFA!G84</f>
        <v>475</v>
      </c>
      <c r="H84" s="34">
        <f>$C$15*TARIFA!H84</f>
        <v>450</v>
      </c>
      <c r="I84" s="34">
        <f>$C$15*TARIFA!I84</f>
        <v>450</v>
      </c>
      <c r="J84" s="34">
        <f>$C$15*TARIFA!J84</f>
        <v>412.49999999999994</v>
      </c>
      <c r="K84" s="34">
        <f>$C$15*TARIFA!K84</f>
        <v>637.5</v>
      </c>
      <c r="L84" s="34">
        <f>$C$15*TARIFA!L84</f>
        <v>637.5</v>
      </c>
      <c r="M84" s="12"/>
      <c r="N84" s="57" t="str">
        <f>+TARIFA!N84</f>
        <v>Ficres</v>
      </c>
    </row>
    <row r="85" spans="2:14" ht="17.25" thickTop="1" thickBot="1" x14ac:dyDescent="0.25">
      <c r="B85" s="164" t="s">
        <v>16</v>
      </c>
      <c r="C85" s="165"/>
      <c r="D85" s="34">
        <f>$C$15*TARIFA!D85</f>
        <v>75.000000000000014</v>
      </c>
      <c r="E85" s="34">
        <f>$C$15*TARIFA!E85</f>
        <v>75.000000000000014</v>
      </c>
      <c r="F85" s="34">
        <f>$C$15*TARIFA!F85</f>
        <v>100</v>
      </c>
      <c r="G85" s="34">
        <f>$C$15*TARIFA!G85</f>
        <v>400</v>
      </c>
      <c r="H85" s="34">
        <f>$C$15*TARIFA!H85</f>
        <v>375</v>
      </c>
      <c r="I85" s="34">
        <f>$C$15*TARIFA!I85</f>
        <v>375</v>
      </c>
      <c r="J85" s="34">
        <f>$C$15*TARIFA!J85</f>
        <v>375</v>
      </c>
      <c r="K85" s="34">
        <f>$C$15*TARIFA!K85</f>
        <v>600</v>
      </c>
      <c r="L85" s="34">
        <f>$C$15*TARIFA!L85</f>
        <v>600</v>
      </c>
      <c r="M85" s="12"/>
      <c r="N85" s="58">
        <f>+TARIFA!N85</f>
        <v>9862</v>
      </c>
    </row>
    <row r="86" spans="2:14" ht="17.25" thickTop="1" thickBot="1" x14ac:dyDescent="0.25">
      <c r="B86" s="159" t="s">
        <v>2</v>
      </c>
      <c r="C86" s="159"/>
      <c r="D86" s="56"/>
      <c r="E86" s="56"/>
      <c r="F86" s="35"/>
      <c r="G86" s="35"/>
      <c r="H86" s="35"/>
      <c r="I86" s="56"/>
      <c r="J86" s="35"/>
      <c r="K86" s="56"/>
      <c r="L86" s="56"/>
      <c r="M86" s="12"/>
    </row>
    <row r="87" spans="2:14" ht="17.25" thickTop="1" thickBot="1" x14ac:dyDescent="0.25">
      <c r="B87" s="160" t="s">
        <v>7</v>
      </c>
      <c r="C87" s="161"/>
      <c r="D87" s="36">
        <f>$C$15*TARIFA!D87</f>
        <v>252.42753835865665</v>
      </c>
      <c r="E87" s="36">
        <f>$C$15*TARIFA!E87</f>
        <v>178.4117018628184</v>
      </c>
      <c r="F87" s="36">
        <f>$C$15*TARIFA!F87</f>
        <v>143.02829959806405</v>
      </c>
      <c r="G87" s="36">
        <f>$C$15*TARIFA!G87</f>
        <v>122.56110352943975</v>
      </c>
      <c r="H87" s="36">
        <f>$C$15*TARIFA!H87</f>
        <v>108.49638048428686</v>
      </c>
      <c r="I87" s="36">
        <f>$C$15*TARIFA!I87</f>
        <v>99.234597517203511</v>
      </c>
      <c r="J87" s="36">
        <f>$C$15*TARIFA!J87</f>
        <v>92.556122682997241</v>
      </c>
      <c r="K87" s="36">
        <f>$C$15*TARIFA!K87</f>
        <v>87.189639137424933</v>
      </c>
      <c r="L87" s="36">
        <f>$C$15*TARIFA!L87</f>
        <v>83.764728884565372</v>
      </c>
      <c r="M87" s="12"/>
    </row>
    <row r="88" spans="2:14" ht="17.25" thickTop="1" thickBot="1" x14ac:dyDescent="0.25">
      <c r="B88" s="160" t="s">
        <v>33</v>
      </c>
      <c r="C88" s="161"/>
      <c r="D88" s="36">
        <f>$C$15*TARIFA!D88</f>
        <v>257.29769048314614</v>
      </c>
      <c r="E88" s="36">
        <f>$C$15*TARIFA!E88</f>
        <v>183.74791177261744</v>
      </c>
      <c r="F88" s="36">
        <f>$C$15*TARIFA!F88</f>
        <v>149.08182969316897</v>
      </c>
      <c r="G88" s="36">
        <f>$C$15*TARIFA!G88</f>
        <v>129.50041437634215</v>
      </c>
      <c r="H88" s="36">
        <f>$C$15*TARIFA!H88</f>
        <v>116.01405889365287</v>
      </c>
      <c r="I88" s="36">
        <f>$C$15*TARIFA!I88</f>
        <v>107.86015808541589</v>
      </c>
      <c r="J88" s="36">
        <f>$C$15*TARIFA!J88</f>
        <v>102.47056697969587</v>
      </c>
      <c r="K88" s="36">
        <f>$C$15*TARIFA!K88</f>
        <v>100.65494578076603</v>
      </c>
      <c r="L88" s="36">
        <f>$C$15*TARIFA!L88</f>
        <v>98.660493520086561</v>
      </c>
      <c r="M88" s="12"/>
    </row>
    <row r="89" spans="2:14" ht="17.25" thickTop="1" thickBot="1" x14ac:dyDescent="0.25">
      <c r="B89" s="160" t="s">
        <v>34</v>
      </c>
      <c r="C89" s="161"/>
      <c r="D89" s="36">
        <f>$C$15*TARIFA!D89</f>
        <v>249.35011494900053</v>
      </c>
      <c r="E89" s="36">
        <f>$C$15*TARIFA!E89</f>
        <v>177.50566592382998</v>
      </c>
      <c r="F89" s="36">
        <f>$C$15*TARIFA!F89</f>
        <v>142.16042914842828</v>
      </c>
      <c r="G89" s="36">
        <f>$C$15*TARIFA!G89</f>
        <v>121.44300457736762</v>
      </c>
      <c r="H89" s="36">
        <f>$C$15*TARIFA!H89</f>
        <v>107.78104351511539</v>
      </c>
      <c r="I89" s="36">
        <f>$C$15*TARIFA!I89</f>
        <v>98.624718902621154</v>
      </c>
      <c r="J89" s="36">
        <f>$C$15*TARIFA!J89</f>
        <v>92.157462521747263</v>
      </c>
      <c r="K89" s="36">
        <f>$C$15*TARIFA!K89</f>
        <v>89.239968940421974</v>
      </c>
      <c r="L89" s="36">
        <f>$C$15*TARIFA!L89</f>
        <v>85.558292634818429</v>
      </c>
      <c r="M89" s="12"/>
    </row>
    <row r="90" spans="2:14" ht="17.25" thickTop="1" thickBot="1" x14ac:dyDescent="0.25">
      <c r="B90" s="160" t="s">
        <v>17</v>
      </c>
      <c r="C90" s="161"/>
      <c r="D90" s="36">
        <f>$C$15*TARIFA!D90</f>
        <v>244.76236602015373</v>
      </c>
      <c r="E90" s="36">
        <f>$C$15*TARIFA!E90</f>
        <v>172.50785153151918</v>
      </c>
      <c r="F90" s="36">
        <f>$C$15*TARIFA!F90</f>
        <v>136.62616587353867</v>
      </c>
      <c r="G90" s="36">
        <f>$C$15*TARIFA!G90</f>
        <v>115.29174761756843</v>
      </c>
      <c r="H90" s="36">
        <f>$C$15*TARIFA!H90</f>
        <v>101.22899147029119</v>
      </c>
      <c r="I90" s="36">
        <f>$C$15*TARIFA!I90</f>
        <v>91.319438407864979</v>
      </c>
      <c r="J90" s="36">
        <f>$C$15*TARIFA!J90</f>
        <v>84.003575774533616</v>
      </c>
      <c r="K90" s="36">
        <f>$C$15*TARIFA!K90</f>
        <v>78.41477266586611</v>
      </c>
      <c r="L90" s="36">
        <f>$C$15*TARIFA!L90</f>
        <v>74.03285563480361</v>
      </c>
      <c r="M90" s="12"/>
    </row>
    <row r="91" spans="2:14" ht="14.25" thickTop="1" x14ac:dyDescent="0.2"/>
    <row r="93" spans="2:14" ht="14.25" thickBot="1" x14ac:dyDescent="0.25"/>
    <row r="94" spans="2:14" ht="17.25" thickTop="1" thickBot="1" x14ac:dyDescent="0.25">
      <c r="B94" s="157" t="s">
        <v>0</v>
      </c>
      <c r="C94" s="158"/>
      <c r="D94" s="31">
        <v>24</v>
      </c>
      <c r="E94" s="31">
        <v>36</v>
      </c>
      <c r="F94" s="31">
        <v>48</v>
      </c>
      <c r="G94" s="31">
        <v>60</v>
      </c>
      <c r="H94" s="62">
        <v>72</v>
      </c>
      <c r="I94" s="31">
        <v>84</v>
      </c>
      <c r="J94" s="31">
        <v>96</v>
      </c>
      <c r="K94" s="32">
        <v>108</v>
      </c>
      <c r="L94" s="32">
        <v>120</v>
      </c>
      <c r="M94" s="12"/>
      <c r="N94" s="57" t="s">
        <v>22</v>
      </c>
    </row>
    <row r="95" spans="2:14" ht="17.25" thickTop="1" thickBot="1" x14ac:dyDescent="0.25">
      <c r="B95" s="162" t="s">
        <v>1</v>
      </c>
      <c r="C95" s="163"/>
      <c r="D95" s="33">
        <f>+TARIFA!D95</f>
        <v>0.1275</v>
      </c>
      <c r="E95" s="33">
        <f>+TARIFA!E95</f>
        <v>0.1275</v>
      </c>
      <c r="F95" s="33">
        <f>+TARIFA!F95</f>
        <v>0.1275</v>
      </c>
      <c r="G95" s="33">
        <f>+TARIFA!G95</f>
        <v>0.1275</v>
      </c>
      <c r="H95" s="33">
        <f>+TARIFA!H95</f>
        <v>0.1275</v>
      </c>
      <c r="I95" s="33">
        <f>+TARIFA!I95</f>
        <v>0.1275</v>
      </c>
      <c r="J95" s="33">
        <f>+TARIFA!J95</f>
        <v>0.1275</v>
      </c>
      <c r="K95" s="33">
        <f>+TARIFA!K95</f>
        <v>0.1275</v>
      </c>
      <c r="L95" s="33">
        <f>+TARIFA!L95</f>
        <v>0.1275</v>
      </c>
      <c r="M95" s="12"/>
      <c r="N95" s="58">
        <f>+TARIFA!N95</f>
        <v>740</v>
      </c>
    </row>
    <row r="96" spans="2:14" ht="17.25" thickTop="1" thickBot="1" x14ac:dyDescent="0.25">
      <c r="B96" s="164" t="s">
        <v>13</v>
      </c>
      <c r="C96" s="165"/>
      <c r="D96" s="34">
        <f>$C$15*TARIFA!D96</f>
        <v>200</v>
      </c>
      <c r="E96" s="34">
        <f>$C$15*TARIFA!E96</f>
        <v>200</v>
      </c>
      <c r="F96" s="34">
        <f>$C$15*TARIFA!F96</f>
        <v>225</v>
      </c>
      <c r="G96" s="34">
        <f>$C$15*TARIFA!G96</f>
        <v>650</v>
      </c>
      <c r="H96" s="34">
        <f>$C$15*TARIFA!H96</f>
        <v>650</v>
      </c>
      <c r="I96" s="34">
        <f>$C$15*TARIFA!I96</f>
        <v>650</v>
      </c>
      <c r="J96" s="34">
        <f>$C$15*TARIFA!J96</f>
        <v>650</v>
      </c>
      <c r="K96" s="34">
        <f>$C$15*TARIFA!K96</f>
        <v>850.00000000000011</v>
      </c>
      <c r="L96" s="34">
        <f>$C$15*TARIFA!L96</f>
        <v>850.00000000000011</v>
      </c>
      <c r="M96" s="12"/>
      <c r="N96" s="57" t="s">
        <v>23</v>
      </c>
    </row>
    <row r="97" spans="2:14" ht="17.25" thickTop="1" thickBot="1" x14ac:dyDescent="0.25">
      <c r="B97" s="164" t="s">
        <v>31</v>
      </c>
      <c r="C97" s="165"/>
      <c r="D97" s="34">
        <f>$C$15*TARIFA!D97</f>
        <v>262.5</v>
      </c>
      <c r="E97" s="34">
        <f>$C$15*TARIFA!E97</f>
        <v>262.5</v>
      </c>
      <c r="F97" s="34">
        <f>$C$15*TARIFA!F97</f>
        <v>287.5</v>
      </c>
      <c r="G97" s="34">
        <f>$C$15*TARIFA!G97</f>
        <v>725.00000000000011</v>
      </c>
      <c r="H97" s="34">
        <f>$C$15*TARIFA!H97</f>
        <v>725.00000000000011</v>
      </c>
      <c r="I97" s="34">
        <f>$C$15*TARIFA!I97</f>
        <v>725.00000000000011</v>
      </c>
      <c r="J97" s="34">
        <f>$C$15*TARIFA!J97</f>
        <v>687.5</v>
      </c>
      <c r="K97" s="34">
        <f>$C$15*TARIFA!K97</f>
        <v>887.50000000000011</v>
      </c>
      <c r="L97" s="34">
        <f>$C$15*TARIFA!L97</f>
        <v>887.50000000000011</v>
      </c>
      <c r="M97" s="12"/>
      <c r="N97" s="58">
        <f>+TARIFA!N97</f>
        <v>740</v>
      </c>
    </row>
    <row r="98" spans="2:14" ht="17.25" thickTop="1" thickBot="1" x14ac:dyDescent="0.25">
      <c r="B98" s="164" t="s">
        <v>32</v>
      </c>
      <c r="C98" s="165"/>
      <c r="D98" s="34">
        <f>$C$15*TARIFA!D98</f>
        <v>162.5</v>
      </c>
      <c r="E98" s="34">
        <f>$C$15*TARIFA!E98</f>
        <v>162.5</v>
      </c>
      <c r="F98" s="34">
        <f>$C$15*TARIFA!F98</f>
        <v>187.5</v>
      </c>
      <c r="G98" s="34">
        <f>$C$15*TARIFA!G98</f>
        <v>575</v>
      </c>
      <c r="H98" s="34">
        <f>$C$15*TARIFA!H98</f>
        <v>550</v>
      </c>
      <c r="I98" s="34">
        <f>$C$15*TARIFA!I98</f>
        <v>550</v>
      </c>
      <c r="J98" s="34">
        <f>$C$15*TARIFA!J98</f>
        <v>512.5</v>
      </c>
      <c r="K98" s="34">
        <f>$C$15*TARIFA!K98</f>
        <v>712.50000000000011</v>
      </c>
      <c r="L98" s="34">
        <f>$C$15*TARIFA!L98</f>
        <v>712.50000000000011</v>
      </c>
      <c r="M98" s="12"/>
      <c r="N98" s="57" t="str">
        <f>+TARIFA!N98</f>
        <v>Ficres</v>
      </c>
    </row>
    <row r="99" spans="2:14" ht="17.25" thickTop="1" thickBot="1" x14ac:dyDescent="0.25">
      <c r="B99" s="164" t="s">
        <v>16</v>
      </c>
      <c r="C99" s="165"/>
      <c r="D99" s="34">
        <f>$C$15*TARIFA!D99</f>
        <v>100</v>
      </c>
      <c r="E99" s="34">
        <f>$C$15*TARIFA!E99</f>
        <v>100</v>
      </c>
      <c r="F99" s="34">
        <f>$C$15*TARIFA!F99</f>
        <v>124.99999999999999</v>
      </c>
      <c r="G99" s="34">
        <f>$C$15*TARIFA!G99</f>
        <v>500</v>
      </c>
      <c r="H99" s="34">
        <f>$C$15*TARIFA!H99</f>
        <v>475</v>
      </c>
      <c r="I99" s="34">
        <f>$C$15*TARIFA!I99</f>
        <v>475</v>
      </c>
      <c r="J99" s="34">
        <f>$C$15*TARIFA!J99</f>
        <v>475</v>
      </c>
      <c r="K99" s="34">
        <f>$C$15*TARIFA!K99</f>
        <v>675</v>
      </c>
      <c r="L99" s="34">
        <f>$C$15*TARIFA!L99</f>
        <v>675</v>
      </c>
      <c r="M99" s="12"/>
      <c r="N99" s="58">
        <f>+TARIFA!N99</f>
        <v>9863</v>
      </c>
    </row>
    <row r="100" spans="2:14" ht="17.25" thickTop="1" thickBot="1" x14ac:dyDescent="0.25">
      <c r="B100" s="159" t="s">
        <v>2</v>
      </c>
      <c r="C100" s="159"/>
      <c r="D100" s="56"/>
      <c r="E100" s="56"/>
      <c r="F100" s="35"/>
      <c r="G100" s="35"/>
      <c r="H100" s="35"/>
      <c r="I100" s="56"/>
      <c r="J100" s="35"/>
      <c r="K100" s="56"/>
      <c r="L100" s="56"/>
      <c r="M100" s="12"/>
    </row>
    <row r="101" spans="2:14" ht="17.25" thickTop="1" thickBot="1" x14ac:dyDescent="0.25">
      <c r="B101" s="160" t="s">
        <v>7</v>
      </c>
      <c r="C101" s="161"/>
      <c r="D101" s="36">
        <f>$C$15*TARIFA!D101</f>
        <v>254.94161999460491</v>
      </c>
      <c r="E101" s="36">
        <f>$C$15*TARIFA!E101</f>
        <v>180.99194985985383</v>
      </c>
      <c r="F101" s="36">
        <f>$C$15*TARIFA!F101</f>
        <v>145.71480054248443</v>
      </c>
      <c r="G101" s="36">
        <f>$C$15*TARIFA!G101</f>
        <v>125.37035739180483</v>
      </c>
      <c r="H101" s="36">
        <f>$C$15*TARIFA!H101</f>
        <v>111.41247741708077</v>
      </c>
      <c r="I101" s="36">
        <f>$C$15*TARIFA!I101</f>
        <v>102.2763679638839</v>
      </c>
      <c r="J101" s="36">
        <f>$C$15*TARIFA!J101</f>
        <v>95.725959691795666</v>
      </c>
      <c r="K101" s="36">
        <f>$C$15*TARIFA!K101</f>
        <v>90.473710001128538</v>
      </c>
      <c r="L101" s="36">
        <f>$C$15*TARIFA!L101</f>
        <v>87.191499209892854</v>
      </c>
      <c r="M101" s="12"/>
    </row>
    <row r="102" spans="2:14" ht="17.25" thickTop="1" thickBot="1" x14ac:dyDescent="0.25">
      <c r="B102" s="160" t="s">
        <v>33</v>
      </c>
      <c r="C102" s="161"/>
      <c r="D102" s="36">
        <f>$C$15*TARIFA!D102</f>
        <v>259.86027696963504</v>
      </c>
      <c r="E102" s="36">
        <f>$C$15*TARIFA!E102</f>
        <v>186.40533377106513</v>
      </c>
      <c r="F102" s="36">
        <f>$C$15*TARIFA!F102</f>
        <v>151.882034110002</v>
      </c>
      <c r="G102" s="36">
        <f>$C$15*TARIFA!G102</f>
        <v>132.46872592697397</v>
      </c>
      <c r="H102" s="36">
        <f>$C$15*TARIFA!H102</f>
        <v>119.13221122086114</v>
      </c>
      <c r="I102" s="36">
        <f>$C$15*TARIFA!I102</f>
        <v>111.16632195816818</v>
      </c>
      <c r="J102" s="36">
        <f>$C$15*TARIFA!J102</f>
        <v>105.97995119015252</v>
      </c>
      <c r="K102" s="36">
        <f>$C$15*TARIFA!K102</f>
        <v>104.44619870939977</v>
      </c>
      <c r="L102" s="36">
        <f>$C$15*TARIFA!L102</f>
        <v>102.69664162178587</v>
      </c>
      <c r="M102" s="12"/>
    </row>
    <row r="103" spans="2:14" ht="17.25" thickTop="1" thickBot="1" x14ac:dyDescent="0.25">
      <c r="B103" s="160" t="s">
        <v>34</v>
      </c>
      <c r="C103" s="161"/>
      <c r="D103" s="36">
        <f>$C$15*TARIFA!D103</f>
        <v>251.83354662603159</v>
      </c>
      <c r="E103" s="36">
        <f>$C$15*TARIFA!E103</f>
        <v>180.07281053475108</v>
      </c>
      <c r="F103" s="36">
        <f>$C$15*TARIFA!F103</f>
        <v>144.83062887980805</v>
      </c>
      <c r="G103" s="36">
        <f>$C$15*TARIFA!G103</f>
        <v>124.22663021259406</v>
      </c>
      <c r="H103" s="36">
        <f>$C$15*TARIFA!H103</f>
        <v>110.6779140743436</v>
      </c>
      <c r="I103" s="36">
        <f>$C$15*TARIFA!I103</f>
        <v>101.64779515602305</v>
      </c>
      <c r="J103" s="36">
        <f>$C$15*TARIFA!J103</f>
        <v>95.313646325372048</v>
      </c>
      <c r="K103" s="36">
        <f>$C$15*TARIFA!K103</f>
        <v>92.601267195288358</v>
      </c>
      <c r="L103" s="36">
        <f>$C$15*TARIFA!L103</f>
        <v>89.05843669534201</v>
      </c>
      <c r="M103" s="12"/>
    </row>
    <row r="104" spans="2:14" ht="17.25" thickTop="1" thickBot="1" x14ac:dyDescent="0.25">
      <c r="B104" s="160" t="s">
        <v>17</v>
      </c>
      <c r="C104" s="161"/>
      <c r="D104" s="36">
        <f>$C$15*TARIFA!D104</f>
        <v>247.2001054743499</v>
      </c>
      <c r="E104" s="36">
        <f>$C$15*TARIFA!E104</f>
        <v>175.00271612694434</v>
      </c>
      <c r="F104" s="36">
        <f>$C$15*TARIFA!F104</f>
        <v>139.19241552261695</v>
      </c>
      <c r="G104" s="36">
        <f>$C$15*TARIFA!G104</f>
        <v>117.9343787457687</v>
      </c>
      <c r="H104" s="36">
        <f>$C$15*TARIFA!H104</f>
        <v>103.9497601283672</v>
      </c>
      <c r="I104" s="36">
        <f>$C$15*TARIFA!I104</f>
        <v>94.118590879948513</v>
      </c>
      <c r="J104" s="36">
        <f>$C$15*TARIFA!J104</f>
        <v>86.880507474379272</v>
      </c>
      <c r="K104" s="36">
        <f>$C$15*TARIFA!K104</f>
        <v>81.368330826486797</v>
      </c>
      <c r="L104" s="36">
        <f>$C$15*TARIFA!L104</f>
        <v>77.061500222649258</v>
      </c>
      <c r="M104" s="12"/>
    </row>
    <row r="105" spans="2:14" ht="14.25" thickTop="1" x14ac:dyDescent="0.2"/>
    <row r="107" spans="2:14" ht="14.25" thickBot="1" x14ac:dyDescent="0.25"/>
    <row r="108" spans="2:14" ht="17.25" thickTop="1" thickBot="1" x14ac:dyDescent="0.25">
      <c r="B108" s="157" t="s">
        <v>0</v>
      </c>
      <c r="C108" s="158"/>
      <c r="D108" s="31">
        <v>24</v>
      </c>
      <c r="E108" s="31">
        <v>36</v>
      </c>
      <c r="F108" s="31">
        <v>48</v>
      </c>
      <c r="G108" s="31">
        <v>60</v>
      </c>
      <c r="H108" s="62">
        <v>72</v>
      </c>
      <c r="I108" s="31">
        <v>84</v>
      </c>
      <c r="J108" s="31">
        <v>96</v>
      </c>
      <c r="K108" s="32">
        <v>108</v>
      </c>
      <c r="L108" s="32">
        <v>120</v>
      </c>
      <c r="M108" s="12"/>
      <c r="N108" s="57" t="s">
        <v>22</v>
      </c>
    </row>
    <row r="109" spans="2:14" ht="17.25" thickTop="1" thickBot="1" x14ac:dyDescent="0.25">
      <c r="B109" s="162" t="s">
        <v>1</v>
      </c>
      <c r="C109" s="163"/>
      <c r="D109" s="33">
        <f>+TARIFA!D109</f>
        <v>0.13750000000000001</v>
      </c>
      <c r="E109" s="33">
        <f>+TARIFA!E109</f>
        <v>0.13750000000000001</v>
      </c>
      <c r="F109" s="33">
        <f>+TARIFA!F109</f>
        <v>0.13750000000000001</v>
      </c>
      <c r="G109" s="33">
        <f>+TARIFA!G109</f>
        <v>0.13750000000000001</v>
      </c>
      <c r="H109" s="33">
        <f>+TARIFA!H109</f>
        <v>0.13750000000000001</v>
      </c>
      <c r="I109" s="33">
        <f>+TARIFA!I109</f>
        <v>0.13750000000000001</v>
      </c>
      <c r="J109" s="33">
        <f>+TARIFA!J109</f>
        <v>0.13750000000000001</v>
      </c>
      <c r="K109" s="33">
        <f>+TARIFA!K109</f>
        <v>0.13750000000000001</v>
      </c>
      <c r="L109" s="33">
        <f>+TARIFA!L109</f>
        <v>0.13750000000000001</v>
      </c>
      <c r="M109" s="12"/>
      <c r="N109" s="58">
        <f>+TARIFA!N109</f>
        <v>741</v>
      </c>
    </row>
    <row r="110" spans="2:14" ht="17.25" thickTop="1" thickBot="1" x14ac:dyDescent="0.25">
      <c r="B110" s="164" t="s">
        <v>13</v>
      </c>
      <c r="C110" s="165"/>
      <c r="D110" s="34">
        <f>$C$15*TARIFA!D110</f>
        <v>225</v>
      </c>
      <c r="E110" s="34">
        <f>$C$15*TARIFA!E110</f>
        <v>225</v>
      </c>
      <c r="F110" s="34">
        <f>$C$15*TARIFA!F110</f>
        <v>250</v>
      </c>
      <c r="G110" s="34">
        <f>$C$15*TARIFA!G110</f>
        <v>700.00000000000011</v>
      </c>
      <c r="H110" s="34">
        <f>$C$15*TARIFA!H110</f>
        <v>700.00000000000011</v>
      </c>
      <c r="I110" s="34">
        <f>$C$15*TARIFA!I110</f>
        <v>700.00000000000011</v>
      </c>
      <c r="J110" s="34">
        <f>$C$15*TARIFA!J110</f>
        <v>700.00000000000011</v>
      </c>
      <c r="K110" s="34">
        <f>$C$15*TARIFA!K110</f>
        <v>925</v>
      </c>
      <c r="L110" s="34">
        <f>$C$15*TARIFA!L110</f>
        <v>925</v>
      </c>
      <c r="M110" s="12"/>
      <c r="N110" s="57" t="s">
        <v>23</v>
      </c>
    </row>
    <row r="111" spans="2:14" ht="17.25" thickTop="1" thickBot="1" x14ac:dyDescent="0.25">
      <c r="B111" s="164" t="s">
        <v>31</v>
      </c>
      <c r="C111" s="165"/>
      <c r="D111" s="34">
        <f>$C$15*TARIFA!D111</f>
        <v>287.5</v>
      </c>
      <c r="E111" s="34">
        <f>$C$15*TARIFA!E111</f>
        <v>287.5</v>
      </c>
      <c r="F111" s="34">
        <f>$C$15*TARIFA!F111</f>
        <v>312.5</v>
      </c>
      <c r="G111" s="34">
        <f>$C$15*TARIFA!G111</f>
        <v>775.00000000000011</v>
      </c>
      <c r="H111" s="34">
        <f>$C$15*TARIFA!H111</f>
        <v>775.00000000000011</v>
      </c>
      <c r="I111" s="34">
        <f>$C$15*TARIFA!I111</f>
        <v>775.00000000000011</v>
      </c>
      <c r="J111" s="34">
        <f>$C$15*TARIFA!J111</f>
        <v>737.50000000000011</v>
      </c>
      <c r="K111" s="34">
        <f>$C$15*TARIFA!K111</f>
        <v>962.5</v>
      </c>
      <c r="L111" s="34">
        <f>$C$15*TARIFA!L111</f>
        <v>962.5</v>
      </c>
      <c r="M111" s="12"/>
      <c r="N111" s="58">
        <f>+TARIFA!N111</f>
        <v>741</v>
      </c>
    </row>
    <row r="112" spans="2:14" ht="17.25" thickTop="1" thickBot="1" x14ac:dyDescent="0.25">
      <c r="B112" s="164" t="s">
        <v>32</v>
      </c>
      <c r="C112" s="165"/>
      <c r="D112" s="34">
        <f>$C$15*TARIFA!D112</f>
        <v>187.5</v>
      </c>
      <c r="E112" s="34">
        <f>$C$15*TARIFA!E112</f>
        <v>187.5</v>
      </c>
      <c r="F112" s="34">
        <f>$C$15*TARIFA!F112</f>
        <v>212.50000000000003</v>
      </c>
      <c r="G112" s="34">
        <f>$C$15*TARIFA!G112</f>
        <v>625</v>
      </c>
      <c r="H112" s="34">
        <f>$C$15*TARIFA!H112</f>
        <v>600</v>
      </c>
      <c r="I112" s="34">
        <f>$C$15*TARIFA!I112</f>
        <v>600</v>
      </c>
      <c r="J112" s="34">
        <f>$C$15*TARIFA!J112</f>
        <v>562.50000000000011</v>
      </c>
      <c r="K112" s="34">
        <f>$C$15*TARIFA!K112</f>
        <v>787.5</v>
      </c>
      <c r="L112" s="34">
        <f>$C$15*TARIFA!L112</f>
        <v>787.5</v>
      </c>
      <c r="M112" s="12"/>
      <c r="N112" s="57" t="str">
        <f>+TARIFA!N112</f>
        <v>Ficres</v>
      </c>
    </row>
    <row r="113" spans="2:14" ht="17.25" thickTop="1" thickBot="1" x14ac:dyDescent="0.25">
      <c r="B113" s="164" t="s">
        <v>16</v>
      </c>
      <c r="C113" s="165"/>
      <c r="D113" s="34">
        <f>$C$15*TARIFA!D113</f>
        <v>124.99999999999999</v>
      </c>
      <c r="E113" s="34">
        <f>$C$15*TARIFA!E113</f>
        <v>124.99999999999999</v>
      </c>
      <c r="F113" s="34">
        <f>$C$15*TARIFA!F113</f>
        <v>150</v>
      </c>
      <c r="G113" s="34">
        <f>$C$15*TARIFA!G113</f>
        <v>550.00000000000011</v>
      </c>
      <c r="H113" s="34">
        <f>$C$15*TARIFA!H113</f>
        <v>525</v>
      </c>
      <c r="I113" s="34">
        <f>$C$15*TARIFA!I113</f>
        <v>525</v>
      </c>
      <c r="J113" s="34">
        <f>$C$15*TARIFA!J113</f>
        <v>525</v>
      </c>
      <c r="K113" s="34">
        <f>$C$15*TARIFA!K113</f>
        <v>750</v>
      </c>
      <c r="L113" s="34">
        <f>$C$15*TARIFA!L113</f>
        <v>750</v>
      </c>
      <c r="M113" s="12"/>
      <c r="N113" s="58">
        <f>+TARIFA!N113</f>
        <v>9864</v>
      </c>
    </row>
    <row r="114" spans="2:14" ht="17.25" thickTop="1" thickBot="1" x14ac:dyDescent="0.25">
      <c r="B114" s="159" t="s">
        <v>2</v>
      </c>
      <c r="C114" s="159"/>
      <c r="D114" s="56"/>
      <c r="E114" s="56"/>
      <c r="F114" s="35"/>
      <c r="G114" s="35"/>
      <c r="H114" s="35"/>
      <c r="I114" s="56"/>
      <c r="J114" s="35"/>
      <c r="K114" s="56"/>
      <c r="L114" s="56"/>
      <c r="M114" s="12"/>
    </row>
    <row r="115" spans="2:14" ht="17.25" thickTop="1" thickBot="1" x14ac:dyDescent="0.25">
      <c r="B115" s="160" t="s">
        <v>7</v>
      </c>
      <c r="C115" s="161"/>
      <c r="D115" s="36">
        <f>$C$15*TARIFA!D115</f>
        <v>257.47027976752753</v>
      </c>
      <c r="E115" s="36">
        <f>$C$15*TARIFA!E115</f>
        <v>183.59397224444427</v>
      </c>
      <c r="F115" s="36">
        <f>$C$15*TARIFA!F115</f>
        <v>148.43037044029049</v>
      </c>
      <c r="G115" s="36">
        <f>$C$15*TARIFA!G115</f>
        <v>128.21598772881677</v>
      </c>
      <c r="H115" s="36">
        <f>$C$15*TARIFA!H115</f>
        <v>114.37182331410362</v>
      </c>
      <c r="I115" s="36">
        <f>$C$15*TARIFA!I115</f>
        <v>105.36825290797951</v>
      </c>
      <c r="J115" s="36">
        <f>$C$15*TARIFA!J115</f>
        <v>98.952508124055299</v>
      </c>
      <c r="K115" s="36">
        <f>$C$15*TARIFA!K115</f>
        <v>93.820466547205825</v>
      </c>
      <c r="L115" s="36">
        <f>$C$15*TARIFA!L115</f>
        <v>90.687068386492655</v>
      </c>
      <c r="M115" s="12"/>
    </row>
    <row r="116" spans="2:14" ht="17.25" thickTop="1" thickBot="1" x14ac:dyDescent="0.25">
      <c r="B116" s="160" t="s">
        <v>33</v>
      </c>
      <c r="C116" s="161"/>
      <c r="D116" s="36">
        <f>$C$15*TARIFA!D116</f>
        <v>262.43772285300065</v>
      </c>
      <c r="E116" s="36">
        <f>$C$15*TARIFA!E116</f>
        <v>189.08518141873637</v>
      </c>
      <c r="F116" s="36">
        <f>$C$15*TARIFA!F116</f>
        <v>154.71253779467349</v>
      </c>
      <c r="G116" s="36">
        <f>$C$15*TARIFA!G116</f>
        <v>135.47547355891265</v>
      </c>
      <c r="H116" s="36">
        <f>$C$15*TARIFA!H116</f>
        <v>122.29660921876136</v>
      </c>
      <c r="I116" s="36">
        <f>$C$15*TARIFA!I116</f>
        <v>114.52695632557472</v>
      </c>
      <c r="J116" s="36">
        <f>$C$15*TARIFA!J116</f>
        <v>109.55212164908025</v>
      </c>
      <c r="K116" s="36">
        <f>$C$15*TARIFA!K116</f>
        <v>108.30981830938316</v>
      </c>
      <c r="L116" s="36">
        <f>$C$15*TARIFA!L116</f>
        <v>106.8138229782994</v>
      </c>
      <c r="M116" s="12"/>
    </row>
    <row r="117" spans="2:14" ht="17.25" thickTop="1" thickBot="1" x14ac:dyDescent="0.25">
      <c r="B117" s="160" t="s">
        <v>34</v>
      </c>
      <c r="C117" s="161"/>
      <c r="D117" s="36">
        <f>$C$15*TARIFA!D117</f>
        <v>254.33137871339008</v>
      </c>
      <c r="E117" s="36">
        <f>$C$15*TARIFA!E117</f>
        <v>182.66161895540378</v>
      </c>
      <c r="F117" s="36">
        <f>$C$15*TARIFA!F117</f>
        <v>147.52972117930071</v>
      </c>
      <c r="G117" s="36">
        <f>$C$15*TARIFA!G117</f>
        <v>127.04630046760465</v>
      </c>
      <c r="H117" s="36">
        <f>$C$15*TARIFA!H117</f>
        <v>113.6177484492746</v>
      </c>
      <c r="I117" s="36">
        <f>$C$15*TARIFA!I117</f>
        <v>104.72067791183623</v>
      </c>
      <c r="J117" s="36">
        <f>$C$15*TARIFA!J117</f>
        <v>98.526297283526276</v>
      </c>
      <c r="K117" s="36">
        <f>$C$15*TARIFA!K117</f>
        <v>96.026725233397073</v>
      </c>
      <c r="L117" s="36">
        <f>$C$15*TARIFA!L117</f>
        <v>92.628852722700344</v>
      </c>
      <c r="M117" s="12"/>
    </row>
    <row r="118" spans="2:14" ht="17.25" thickTop="1" thickBot="1" x14ac:dyDescent="0.25">
      <c r="B118" s="160" t="s">
        <v>17</v>
      </c>
      <c r="C118" s="161"/>
      <c r="D118" s="36">
        <f>$C$15*TARIFA!D118</f>
        <v>249.65198038825548</v>
      </c>
      <c r="E118" s="36">
        <f>$C$15*TARIFA!E118</f>
        <v>177.51863457016253</v>
      </c>
      <c r="F118" s="36">
        <f>$C$15*TARIFA!F118</f>
        <v>141.78643296071468</v>
      </c>
      <c r="G118" s="36">
        <f>$C$15*TARIFA!G118</f>
        <v>120.6112287836673</v>
      </c>
      <c r="H118" s="36">
        <f>$C$15*TARIFA!H118</f>
        <v>106.71088081488404</v>
      </c>
      <c r="I118" s="36">
        <f>$C$15*TARIFA!I118</f>
        <v>96.963860612287519</v>
      </c>
      <c r="J118" s="36">
        <f>$C$15*TARIFA!J118</f>
        <v>89.808910240858992</v>
      </c>
      <c r="K118" s="36">
        <f>$C$15*TARIFA!K118</f>
        <v>84.378265909656591</v>
      </c>
      <c r="L118" s="36">
        <f>$C$15*TARIFA!L118</f>
        <v>80.150950539730971</v>
      </c>
      <c r="M118" s="12"/>
    </row>
    <row r="119" spans="2:14" ht="14.25" thickTop="1" x14ac:dyDescent="0.2"/>
    <row r="122" spans="2:14" x14ac:dyDescent="0.2">
      <c r="B122" s="48" t="s">
        <v>9</v>
      </c>
      <c r="C122" s="1"/>
      <c r="D122" s="1"/>
      <c r="E122" s="1"/>
      <c r="F122" s="1"/>
      <c r="G122" s="1"/>
      <c r="H122" s="1"/>
      <c r="I122" s="1"/>
      <c r="J122" s="1"/>
      <c r="K122" s="1"/>
    </row>
    <row r="123" spans="2:14" ht="15" x14ac:dyDescent="0.2">
      <c r="B123" s="48" t="s">
        <v>75</v>
      </c>
      <c r="C123" s="1"/>
      <c r="D123" s="1"/>
      <c r="E123" s="1"/>
      <c r="F123" s="1"/>
      <c r="G123" s="1"/>
      <c r="H123" s="1"/>
      <c r="I123" s="1"/>
      <c r="J123" s="1"/>
      <c r="K123" s="1"/>
      <c r="L123" s="47"/>
      <c r="N123" s="47"/>
    </row>
    <row r="126" spans="2:14" x14ac:dyDescent="0.2">
      <c r="B126" s="48"/>
      <c r="C126" s="1"/>
      <c r="D126" s="1"/>
      <c r="E126" s="1"/>
      <c r="F126" s="1"/>
      <c r="G126" s="1"/>
      <c r="H126" s="1"/>
      <c r="I126" s="1"/>
      <c r="J126" s="1"/>
      <c r="K126" s="1"/>
      <c r="L126" s="1"/>
      <c r="M126" s="1"/>
    </row>
    <row r="127" spans="2:14" ht="14.25" thickBot="1" x14ac:dyDescent="0.25">
      <c r="B127" s="48"/>
      <c r="C127" s="1"/>
      <c r="D127" s="1"/>
      <c r="E127" s="1"/>
      <c r="F127" s="1"/>
      <c r="G127" s="1"/>
      <c r="H127" s="1"/>
      <c r="I127" s="1"/>
      <c r="J127" s="1"/>
      <c r="K127" s="1"/>
      <c r="L127" s="1"/>
      <c r="M127" s="1"/>
    </row>
    <row r="128" spans="2:14" ht="14.25" thickBot="1" x14ac:dyDescent="0.25">
      <c r="B128" s="48"/>
      <c r="C128" s="6" t="s">
        <v>3</v>
      </c>
      <c r="D128" s="1"/>
      <c r="E128" s="6" t="s">
        <v>4</v>
      </c>
      <c r="F128" s="1"/>
      <c r="G128" s="6" t="s">
        <v>5</v>
      </c>
      <c r="H128" s="1"/>
      <c r="I128" s="166" t="s">
        <v>74</v>
      </c>
      <c r="J128" s="167"/>
      <c r="K128" s="167"/>
      <c r="L128" s="168"/>
      <c r="M128" s="1"/>
    </row>
    <row r="129" spans="2:13" x14ac:dyDescent="0.2">
      <c r="C129" s="49" t="s">
        <v>76</v>
      </c>
      <c r="D129" s="3"/>
      <c r="E129" s="50"/>
      <c r="G129" s="51" t="s">
        <v>6</v>
      </c>
      <c r="H129" s="1"/>
      <c r="M129" s="1"/>
    </row>
    <row r="130" spans="2:13" x14ac:dyDescent="0.2">
      <c r="C130" s="52"/>
      <c r="D130" s="3"/>
      <c r="E130" s="53"/>
      <c r="G130" s="54"/>
      <c r="H130" s="1"/>
      <c r="M130" s="55"/>
    </row>
    <row r="131" spans="2:13" ht="11.45" customHeight="1" x14ac:dyDescent="0.2">
      <c r="B131" s="151" t="s">
        <v>8</v>
      </c>
      <c r="C131" s="151"/>
      <c r="D131" s="151"/>
      <c r="E131" s="151"/>
      <c r="F131" s="151"/>
      <c r="G131" s="151"/>
      <c r="H131" s="151"/>
      <c r="I131" s="151"/>
      <c r="J131" s="151"/>
      <c r="K131" s="151"/>
      <c r="L131" s="151"/>
      <c r="M131" s="151"/>
    </row>
    <row r="132" spans="2:13" ht="11.45" customHeight="1" x14ac:dyDescent="0.2">
      <c r="B132" s="151"/>
      <c r="C132" s="151"/>
      <c r="D132" s="151"/>
      <c r="E132" s="151"/>
      <c r="F132" s="151"/>
      <c r="G132" s="151"/>
      <c r="H132" s="151"/>
      <c r="I132" s="151"/>
      <c r="J132" s="151"/>
      <c r="K132" s="151"/>
      <c r="L132" s="151"/>
      <c r="M132" s="151"/>
    </row>
    <row r="133" spans="2:13" ht="11.45" customHeight="1" x14ac:dyDescent="0.2">
      <c r="B133" s="151"/>
      <c r="C133" s="151"/>
      <c r="D133" s="151"/>
      <c r="E133" s="151"/>
      <c r="F133" s="151"/>
      <c r="G133" s="151"/>
      <c r="H133" s="151"/>
      <c r="I133" s="151"/>
      <c r="J133" s="151"/>
      <c r="K133" s="151"/>
      <c r="L133" s="151"/>
      <c r="M133" s="151"/>
    </row>
    <row r="134" spans="2:13" ht="11.45" customHeight="1" x14ac:dyDescent="0.2">
      <c r="B134" s="151"/>
      <c r="C134" s="151"/>
      <c r="D134" s="151"/>
      <c r="E134" s="151"/>
      <c r="F134" s="151"/>
      <c r="G134" s="151"/>
      <c r="H134" s="151"/>
      <c r="I134" s="151"/>
      <c r="J134" s="151"/>
      <c r="K134" s="151"/>
      <c r="L134" s="151"/>
      <c r="M134" s="151"/>
    </row>
    <row r="135" spans="2:13" ht="11.45" customHeight="1" x14ac:dyDescent="0.2">
      <c r="B135" s="151"/>
      <c r="C135" s="151"/>
      <c r="D135" s="151"/>
      <c r="E135" s="151"/>
      <c r="F135" s="151"/>
      <c r="G135" s="151"/>
      <c r="H135" s="151"/>
      <c r="I135" s="151"/>
      <c r="J135" s="151"/>
      <c r="K135" s="151"/>
      <c r="L135" s="151"/>
      <c r="M135" s="151"/>
    </row>
    <row r="136" spans="2:13" ht="11.45" customHeight="1" x14ac:dyDescent="0.2">
      <c r="B136" s="151"/>
      <c r="C136" s="151"/>
      <c r="D136" s="151"/>
      <c r="E136" s="151"/>
      <c r="F136" s="151"/>
      <c r="G136" s="151"/>
      <c r="H136" s="151"/>
      <c r="I136" s="151"/>
      <c r="J136" s="151"/>
      <c r="K136" s="151"/>
      <c r="L136" s="151"/>
      <c r="M136" s="151"/>
    </row>
    <row r="137" spans="2:13" ht="11.45" customHeight="1" x14ac:dyDescent="0.2">
      <c r="B137" s="151"/>
      <c r="C137" s="151"/>
      <c r="D137" s="151"/>
      <c r="E137" s="151"/>
      <c r="F137" s="151"/>
      <c r="G137" s="151"/>
      <c r="H137" s="151"/>
      <c r="I137" s="151"/>
      <c r="J137" s="151"/>
      <c r="K137" s="151"/>
      <c r="L137" s="151"/>
      <c r="M137" s="151"/>
    </row>
    <row r="138" spans="2:13" ht="11.45" customHeight="1" x14ac:dyDescent="0.2">
      <c r="B138" s="151"/>
      <c r="C138" s="151"/>
      <c r="D138" s="151"/>
      <c r="E138" s="151"/>
      <c r="F138" s="151"/>
      <c r="G138" s="151"/>
      <c r="H138" s="151"/>
      <c r="I138" s="151"/>
      <c r="J138" s="151"/>
      <c r="K138" s="151"/>
      <c r="L138" s="151"/>
      <c r="M138" s="151"/>
    </row>
    <row r="139" spans="2:13" ht="11.45" customHeight="1" x14ac:dyDescent="0.2">
      <c r="B139" s="151"/>
      <c r="C139" s="151"/>
      <c r="D139" s="151"/>
      <c r="E139" s="151"/>
      <c r="F139" s="151"/>
      <c r="G139" s="151"/>
      <c r="H139" s="151"/>
      <c r="I139" s="151"/>
      <c r="J139" s="151"/>
      <c r="K139" s="151"/>
      <c r="L139" s="151"/>
      <c r="M139" s="151"/>
    </row>
    <row r="140" spans="2:13" ht="11.45" customHeight="1" x14ac:dyDescent="0.2">
      <c r="B140" s="151"/>
      <c r="C140" s="151"/>
      <c r="D140" s="151"/>
      <c r="E140" s="151"/>
      <c r="F140" s="151"/>
      <c r="G140" s="151"/>
      <c r="H140" s="151"/>
      <c r="I140" s="151"/>
      <c r="J140" s="151"/>
      <c r="K140" s="151"/>
      <c r="L140" s="151"/>
      <c r="M140" s="151"/>
    </row>
    <row r="141" spans="2:13" ht="12.95" customHeight="1" x14ac:dyDescent="0.2">
      <c r="B141" s="151"/>
      <c r="C141" s="151"/>
      <c r="D141" s="151"/>
      <c r="E141" s="151"/>
      <c r="F141" s="151"/>
      <c r="G141" s="151"/>
      <c r="H141" s="151"/>
      <c r="I141" s="151"/>
      <c r="J141" s="151"/>
      <c r="K141" s="151"/>
      <c r="L141" s="151"/>
      <c r="M141" s="151"/>
    </row>
    <row r="142" spans="2:13" ht="12.6" customHeight="1" x14ac:dyDescent="0.2">
      <c r="B142" s="151"/>
      <c r="C142" s="151"/>
      <c r="D142" s="151"/>
      <c r="E142" s="151"/>
      <c r="F142" s="151"/>
      <c r="G142" s="151"/>
      <c r="H142" s="151"/>
      <c r="I142" s="151"/>
      <c r="J142" s="151"/>
      <c r="K142" s="151"/>
      <c r="L142" s="151"/>
      <c r="M142" s="151"/>
    </row>
    <row r="143" spans="2:13" x14ac:dyDescent="0.2">
      <c r="B143" s="151"/>
      <c r="C143" s="151"/>
      <c r="D143" s="151"/>
      <c r="E143" s="151"/>
      <c r="F143" s="151"/>
      <c r="G143" s="151"/>
      <c r="H143" s="151"/>
      <c r="I143" s="151"/>
      <c r="J143" s="151"/>
      <c r="K143" s="151"/>
      <c r="L143" s="151"/>
      <c r="M143" s="151"/>
    </row>
  </sheetData>
  <autoFilter ref="B23:N143" xr:uid="{00000000-0001-0000-0100-000000000000}">
    <filterColumn colId="0" showButton="0"/>
  </autoFilter>
  <mergeCells count="96">
    <mergeCell ref="I128:L128"/>
    <mergeCell ref="B131:M143"/>
    <mergeCell ref="B109:C109"/>
    <mergeCell ref="B110:C110"/>
    <mergeCell ref="B111:C111"/>
    <mergeCell ref="B112:C112"/>
    <mergeCell ref="B113:C113"/>
    <mergeCell ref="B114:C114"/>
    <mergeCell ref="B115:C115"/>
    <mergeCell ref="B116:C116"/>
    <mergeCell ref="B117:C117"/>
    <mergeCell ref="B118:C118"/>
    <mergeCell ref="B108:C108"/>
    <mergeCell ref="B102:C102"/>
    <mergeCell ref="B103:C103"/>
    <mergeCell ref="B104:C104"/>
    <mergeCell ref="B97:C97"/>
    <mergeCell ref="B98:C98"/>
    <mergeCell ref="B99:C99"/>
    <mergeCell ref="B100:C100"/>
    <mergeCell ref="B101:C101"/>
    <mergeCell ref="B84:C84"/>
    <mergeCell ref="B85:C85"/>
    <mergeCell ref="B86:C86"/>
    <mergeCell ref="B87:C87"/>
    <mergeCell ref="B88:C88"/>
    <mergeCell ref="B89:C89"/>
    <mergeCell ref="B90:C90"/>
    <mergeCell ref="B94:C94"/>
    <mergeCell ref="B95:C95"/>
    <mergeCell ref="B96:C96"/>
    <mergeCell ref="B83:C83"/>
    <mergeCell ref="B70:C70"/>
    <mergeCell ref="B71:C71"/>
    <mergeCell ref="B72:C72"/>
    <mergeCell ref="B73:C73"/>
    <mergeCell ref="B74:C74"/>
    <mergeCell ref="B75:C75"/>
    <mergeCell ref="B76:C76"/>
    <mergeCell ref="B80:C80"/>
    <mergeCell ref="B81:C81"/>
    <mergeCell ref="B82:C82"/>
    <mergeCell ref="B69:C69"/>
    <mergeCell ref="B59:C59"/>
    <mergeCell ref="B60:C60"/>
    <mergeCell ref="B61:C61"/>
    <mergeCell ref="B62:C62"/>
    <mergeCell ref="B52:C52"/>
    <mergeCell ref="B53:C53"/>
    <mergeCell ref="B66:C66"/>
    <mergeCell ref="B67:C67"/>
    <mergeCell ref="B68:C68"/>
    <mergeCell ref="B54:C54"/>
    <mergeCell ref="B55:C55"/>
    <mergeCell ref="B56:C56"/>
    <mergeCell ref="B57:C57"/>
    <mergeCell ref="B58:C58"/>
    <mergeCell ref="B37:C37"/>
    <mergeCell ref="B38:C38"/>
    <mergeCell ref="B39:C39"/>
    <mergeCell ref="B40:C40"/>
    <mergeCell ref="B41:C41"/>
    <mergeCell ref="B47:C47"/>
    <mergeCell ref="B42:C42"/>
    <mergeCell ref="B43:C43"/>
    <mergeCell ref="B44:C44"/>
    <mergeCell ref="B45:C45"/>
    <mergeCell ref="B46:C46"/>
    <mergeCell ref="B24:C24"/>
    <mergeCell ref="B25:C25"/>
    <mergeCell ref="B26:C26"/>
    <mergeCell ref="B27:C27"/>
    <mergeCell ref="B28:C28"/>
    <mergeCell ref="B29:C29"/>
    <mergeCell ref="B30:C30"/>
    <mergeCell ref="B31:C31"/>
    <mergeCell ref="B32:C32"/>
    <mergeCell ref="B33:C33"/>
    <mergeCell ref="L19:M19"/>
    <mergeCell ref="N19:O19"/>
    <mergeCell ref="E18:F18"/>
    <mergeCell ref="G18:H18"/>
    <mergeCell ref="I18:J18"/>
    <mergeCell ref="L18:M18"/>
    <mergeCell ref="N18:O18"/>
    <mergeCell ref="E19:F19"/>
    <mergeCell ref="G19:H19"/>
    <mergeCell ref="I19:J19"/>
    <mergeCell ref="B16:E16"/>
    <mergeCell ref="B23:C23"/>
    <mergeCell ref="B13:C13"/>
    <mergeCell ref="D17:J17"/>
    <mergeCell ref="L17:M17"/>
    <mergeCell ref="N17:O17"/>
    <mergeCell ref="B11:L11"/>
    <mergeCell ref="C15:D15"/>
  </mergeCells>
  <printOptions horizontalCentered="1" verticalCentered="1"/>
  <pageMargins left="0" right="0" top="0" bottom="0" header="0" footer="0"/>
  <pageSetup paperSize="9" scale="53" fitToWidth="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C2355-0C46-4852-83C7-F56A0F73B69A}">
  <dimension ref="A1:U39"/>
  <sheetViews>
    <sheetView zoomScale="75" zoomScaleNormal="75" workbookViewId="0">
      <selection activeCell="B2" sqref="B2"/>
    </sheetView>
  </sheetViews>
  <sheetFormatPr baseColWidth="10" defaultRowHeight="12.75" x14ac:dyDescent="0.2"/>
  <cols>
    <col min="1" max="1" width="19.42578125" customWidth="1"/>
    <col min="4" max="14" width="17.28515625" customWidth="1"/>
    <col min="15" max="15" width="12.42578125" bestFit="1" customWidth="1"/>
  </cols>
  <sheetData>
    <row r="1" spans="1:21" ht="13.5" thickBot="1" x14ac:dyDescent="0.25">
      <c r="A1" s="99" t="s">
        <v>66</v>
      </c>
      <c r="B1" s="100">
        <v>4.2500000000000003E-2</v>
      </c>
    </row>
    <row r="2" spans="1:21" ht="15.75" thickBot="1" x14ac:dyDescent="0.25">
      <c r="O2" s="175" t="s">
        <v>10</v>
      </c>
      <c r="P2" s="176"/>
      <c r="Q2" s="176"/>
      <c r="R2" s="176"/>
      <c r="S2" s="177"/>
    </row>
    <row r="3" spans="1:21" x14ac:dyDescent="0.2">
      <c r="O3" s="101" t="s">
        <v>0</v>
      </c>
      <c r="P3" s="102" t="s">
        <v>11</v>
      </c>
      <c r="Q3" s="103" t="s">
        <v>14</v>
      </c>
      <c r="R3" s="104" t="s">
        <v>67</v>
      </c>
      <c r="S3" s="102" t="s">
        <v>68</v>
      </c>
    </row>
    <row r="4" spans="1:21" s="2" customFormat="1" ht="13.5" x14ac:dyDescent="0.2">
      <c r="B4" s="71" t="s">
        <v>38</v>
      </c>
      <c r="D4" s="72">
        <v>12</v>
      </c>
      <c r="E4" s="72">
        <v>24</v>
      </c>
      <c r="F4" s="72">
        <v>36</v>
      </c>
      <c r="G4" s="72">
        <v>48</v>
      </c>
      <c r="H4" s="72">
        <v>60</v>
      </c>
      <c r="I4" s="72">
        <v>72</v>
      </c>
      <c r="J4" s="72">
        <v>84</v>
      </c>
      <c r="K4" s="72">
        <v>96</v>
      </c>
      <c r="L4" s="72">
        <v>108</v>
      </c>
      <c r="M4" s="72">
        <v>120</v>
      </c>
      <c r="N4" s="73"/>
      <c r="O4" s="105" t="s">
        <v>69</v>
      </c>
      <c r="P4" s="106">
        <v>-0.02</v>
      </c>
      <c r="Q4" s="107">
        <v>-0.03</v>
      </c>
      <c r="R4" s="108">
        <v>-3.5000000000000003E-2</v>
      </c>
      <c r="S4" s="106">
        <v>-3.5000000000000003E-2</v>
      </c>
    </row>
    <row r="5" spans="1:21" s="2" customFormat="1" ht="13.5" x14ac:dyDescent="0.2">
      <c r="B5" s="178" t="s">
        <v>39</v>
      </c>
      <c r="C5" s="178"/>
      <c r="D5" s="74">
        <f t="shared" ref="D5:D10" si="0">+D15*(1+$B$1)</f>
        <v>6.1258259617763947E-2</v>
      </c>
      <c r="E5" s="74">
        <f t="shared" ref="E5:M5" si="1">+E15*(1+$B$1)</f>
        <v>7.6909087199829487E-2</v>
      </c>
      <c r="F5" s="74">
        <f t="shared" si="1"/>
        <v>9.5108440067557157E-2</v>
      </c>
      <c r="G5" s="74">
        <f t="shared" si="1"/>
        <v>0.12486985816181581</v>
      </c>
      <c r="H5" s="74">
        <f t="shared" si="1"/>
        <v>0.16342994514496839</v>
      </c>
      <c r="I5" s="74">
        <f t="shared" si="1"/>
        <v>0.19536389849778402</v>
      </c>
      <c r="J5" s="74">
        <f t="shared" si="1"/>
        <v>0.24276151863070033</v>
      </c>
      <c r="K5" s="74">
        <f t="shared" si="1"/>
        <v>0.29523301450421052</v>
      </c>
      <c r="L5" s="74">
        <f t="shared" si="1"/>
        <v>0.37111121440968248</v>
      </c>
      <c r="M5" s="74">
        <f t="shared" si="1"/>
        <v>0.43781923960836344</v>
      </c>
      <c r="N5"/>
      <c r="O5" s="105" t="s">
        <v>70</v>
      </c>
      <c r="P5" s="106">
        <v>5.0000000000000001E-3</v>
      </c>
      <c r="Q5" s="107">
        <v>5.0000000000000001E-3</v>
      </c>
      <c r="R5" s="108">
        <v>5.0000000000000001E-3</v>
      </c>
      <c r="S5" s="106">
        <v>5.0000000000000001E-3</v>
      </c>
      <c r="T5"/>
      <c r="U5"/>
    </row>
    <row r="6" spans="1:21" s="2" customFormat="1" ht="13.5" x14ac:dyDescent="0.2">
      <c r="B6" s="179" t="s">
        <v>40</v>
      </c>
      <c r="C6" s="179"/>
      <c r="D6" s="75">
        <f t="shared" si="0"/>
        <v>4.6421153556403909E-2</v>
      </c>
      <c r="E6" s="75">
        <f t="shared" ref="E6:M6" si="2">+E16*(1+$B$1)</f>
        <v>5.6074629056603799E-2</v>
      </c>
      <c r="F6" s="75">
        <f t="shared" si="2"/>
        <v>6.2504403151326257E-2</v>
      </c>
      <c r="G6" s="75">
        <f t="shared" si="2"/>
        <v>7.7943463885654235E-2</v>
      </c>
      <c r="H6" s="75">
        <f t="shared" si="2"/>
        <v>9.9133671977292101E-2</v>
      </c>
      <c r="I6" s="75">
        <f t="shared" si="2"/>
        <v>0.11501845000675469</v>
      </c>
      <c r="J6" s="75">
        <f t="shared" si="2"/>
        <v>0.13895577409760276</v>
      </c>
      <c r="K6" s="75">
        <f t="shared" si="2"/>
        <v>0.16342519131015967</v>
      </c>
      <c r="L6" s="75">
        <f t="shared" si="2"/>
        <v>0.17763978529987287</v>
      </c>
      <c r="M6" s="75">
        <f t="shared" si="2"/>
        <v>0.20724465648745147</v>
      </c>
      <c r="N6"/>
      <c r="O6" s="105" t="s">
        <v>71</v>
      </c>
      <c r="P6" s="109">
        <v>1.2500000000000001E-2</v>
      </c>
      <c r="Q6" s="110">
        <v>1.4999999999999999E-2</v>
      </c>
      <c r="R6" s="111">
        <v>1.4999999999999999E-2</v>
      </c>
      <c r="S6" s="109">
        <v>7.4999999999999997E-3</v>
      </c>
      <c r="T6"/>
      <c r="U6"/>
    </row>
    <row r="7" spans="1:21" s="2" customFormat="1" ht="15" thickBot="1" x14ac:dyDescent="0.35">
      <c r="B7" s="180" t="s">
        <v>41</v>
      </c>
      <c r="C7" s="181"/>
      <c r="D7" s="76">
        <f t="shared" si="0"/>
        <v>2.6235314500354708E-2</v>
      </c>
      <c r="E7" s="76">
        <f t="shared" ref="E7:M7" si="3">+E17*(1+$B$1)</f>
        <v>3.1316792949581597E-2</v>
      </c>
      <c r="F7" s="76">
        <f t="shared" si="3"/>
        <v>3.42236615834293E-2</v>
      </c>
      <c r="G7" s="76">
        <f t="shared" si="3"/>
        <v>4.6858767378799043E-2</v>
      </c>
      <c r="H7" s="76">
        <f t="shared" si="3"/>
        <v>6.3051832087621204E-2</v>
      </c>
      <c r="I7" s="76">
        <f t="shared" si="3"/>
        <v>7.1791577772742227E-2</v>
      </c>
      <c r="J7" s="76">
        <f t="shared" si="3"/>
        <v>8.6675512326155696E-2</v>
      </c>
      <c r="K7" s="76">
        <f t="shared" si="3"/>
        <v>0.10181170062830122</v>
      </c>
      <c r="L7" s="76">
        <f t="shared" si="3"/>
        <v>0.11190323166464393</v>
      </c>
      <c r="M7" s="76">
        <f t="shared" si="3"/>
        <v>0.13145343599560824</v>
      </c>
      <c r="N7"/>
      <c r="O7" s="112" t="s">
        <v>12</v>
      </c>
      <c r="P7" s="113">
        <v>5.0000000000000001E-3</v>
      </c>
      <c r="Q7" s="114">
        <v>0.01</v>
      </c>
      <c r="R7" s="115">
        <v>0.01</v>
      </c>
      <c r="S7" s="113">
        <v>0.01</v>
      </c>
      <c r="T7"/>
      <c r="U7"/>
    </row>
    <row r="8" spans="1:21" s="2" customFormat="1" ht="14.25" x14ac:dyDescent="0.3">
      <c r="B8" s="182" t="s">
        <v>42</v>
      </c>
      <c r="C8" s="183"/>
      <c r="D8" s="77">
        <f t="shared" si="0"/>
        <v>4.052382541956593E-2</v>
      </c>
      <c r="E8" s="77">
        <f t="shared" ref="E8:M8" si="4">+E18*(1+$B$1)</f>
        <v>5.1214264132257076E-2</v>
      </c>
      <c r="F8" s="77">
        <f t="shared" si="4"/>
        <v>6.5156803828401916E-2</v>
      </c>
      <c r="G8" s="77">
        <f t="shared" si="4"/>
        <v>9.1166020359228023E-2</v>
      </c>
      <c r="H8" s="77">
        <f t="shared" si="4"/>
        <v>0.12324096956102165</v>
      </c>
      <c r="I8" s="77">
        <f t="shared" si="4"/>
        <v>0.14605566259840499</v>
      </c>
      <c r="J8" s="77">
        <f t="shared" si="4"/>
        <v>0.18113032631315779</v>
      </c>
      <c r="K8" s="77">
        <f t="shared" si="4"/>
        <v>0.21983577526185144</v>
      </c>
      <c r="L8" s="77">
        <f t="shared" si="4"/>
        <v>0.28362223543856635</v>
      </c>
      <c r="M8" s="77">
        <f t="shared" si="4"/>
        <v>0.3326582187612559</v>
      </c>
      <c r="N8"/>
      <c r="O8"/>
      <c r="P8"/>
      <c r="Q8"/>
      <c r="R8"/>
      <c r="S8"/>
      <c r="T8"/>
      <c r="U8"/>
    </row>
    <row r="9" spans="1:21" s="2" customFormat="1" ht="14.25" x14ac:dyDescent="0.3">
      <c r="B9" s="169" t="s">
        <v>43</v>
      </c>
      <c r="C9" s="170"/>
      <c r="D9" s="78">
        <f t="shared" si="0"/>
        <v>1.3591151947273001E-2</v>
      </c>
      <c r="E9" s="78">
        <f t="shared" ref="E9:M9" si="5">+E19*(1+$B$1)</f>
        <v>1.8743685981810743E-2</v>
      </c>
      <c r="F9" s="78">
        <f t="shared" si="5"/>
        <v>2.8971518385629023E-2</v>
      </c>
      <c r="G9" s="78">
        <f t="shared" si="5"/>
        <v>4.0506613352614483E-2</v>
      </c>
      <c r="H9" s="78">
        <f t="shared" si="5"/>
        <v>5.3353835698660694E-2</v>
      </c>
      <c r="I9" s="78">
        <f t="shared" si="5"/>
        <v>6.4725055042626836E-2</v>
      </c>
      <c r="J9" s="78">
        <f t="shared" si="5"/>
        <v>7.9996993215488185E-2</v>
      </c>
      <c r="K9" s="78">
        <f t="shared" si="5"/>
        <v>9.7065948348421888E-2</v>
      </c>
      <c r="L9" s="78">
        <f t="shared" si="5"/>
        <v>0.1380504706770396</v>
      </c>
      <c r="M9" s="78">
        <f t="shared" si="5"/>
        <v>0.15568002748493981</v>
      </c>
      <c r="N9"/>
      <c r="O9"/>
      <c r="P9"/>
      <c r="Q9"/>
      <c r="R9"/>
      <c r="S9"/>
      <c r="T9"/>
      <c r="U9"/>
    </row>
    <row r="10" spans="1:21" s="2" customFormat="1" ht="14.25" x14ac:dyDescent="0.3">
      <c r="B10" s="171" t="s">
        <v>44</v>
      </c>
      <c r="C10" s="172"/>
      <c r="D10" s="79">
        <f t="shared" si="0"/>
        <v>5.3825181090835672E-2</v>
      </c>
      <c r="E10" s="79">
        <f t="shared" ref="E10:M10" si="6">+E20*(1+$B$1)</f>
        <v>6.4573375867605712E-2</v>
      </c>
      <c r="F10" s="79">
        <f t="shared" si="6"/>
        <v>7.0770612859476945E-2</v>
      </c>
      <c r="G10" s="79">
        <f t="shared" si="6"/>
        <v>9.8128248191953774E-2</v>
      </c>
      <c r="H10" s="79">
        <f t="shared" si="6"/>
        <v>0.13422156905239205</v>
      </c>
      <c r="I10" s="79">
        <f t="shared" si="6"/>
        <v>0.15420226736337506</v>
      </c>
      <c r="J10" s="79">
        <f t="shared" si="6"/>
        <v>0.18907074000567053</v>
      </c>
      <c r="K10" s="79">
        <f t="shared" si="6"/>
        <v>0.22566177973276758</v>
      </c>
      <c r="L10" s="79">
        <f t="shared" si="6"/>
        <v>0.25071894289740587</v>
      </c>
      <c r="M10" s="79">
        <f t="shared" si="6"/>
        <v>0.30084127955672957</v>
      </c>
      <c r="N10"/>
      <c r="O10"/>
      <c r="P10"/>
      <c r="Q10"/>
      <c r="R10"/>
      <c r="S10"/>
      <c r="T10"/>
      <c r="U10"/>
    </row>
    <row r="11" spans="1:21" s="2" customFormat="1" ht="14.25" x14ac:dyDescent="0.3">
      <c r="B11" s="173" t="s">
        <v>45</v>
      </c>
      <c r="C11" s="174"/>
      <c r="D11" s="80"/>
      <c r="G11" s="73"/>
      <c r="H11" s="73"/>
      <c r="I11" s="73"/>
      <c r="J11" s="73"/>
      <c r="K11" s="73"/>
      <c r="L11" s="73"/>
      <c r="M11" s="73"/>
      <c r="N11"/>
      <c r="O11"/>
      <c r="P11"/>
      <c r="Q11"/>
      <c r="R11"/>
      <c r="S11"/>
      <c r="T11"/>
      <c r="U11"/>
    </row>
    <row r="12" spans="1:21" s="2" customFormat="1" ht="13.5" x14ac:dyDescent="0.2">
      <c r="G12" s="81"/>
      <c r="H12" s="81"/>
      <c r="I12" s="81"/>
      <c r="J12" s="81"/>
      <c r="K12" s="81"/>
      <c r="L12" s="81"/>
      <c r="M12" s="81"/>
      <c r="N12"/>
      <c r="O12"/>
      <c r="P12"/>
      <c r="Q12"/>
      <c r="R12"/>
      <c r="S12"/>
      <c r="T12"/>
      <c r="U12"/>
    </row>
    <row r="13" spans="1:21" s="2" customFormat="1" ht="13.5" x14ac:dyDescent="0.2">
      <c r="G13" s="81"/>
      <c r="H13" s="81"/>
      <c r="I13" s="81"/>
      <c r="J13" s="81"/>
      <c r="K13" s="81"/>
      <c r="L13" s="81"/>
      <c r="M13" s="81"/>
      <c r="N13"/>
      <c r="O13"/>
      <c r="P13"/>
      <c r="Q13"/>
      <c r="R13"/>
      <c r="S13"/>
      <c r="T13"/>
      <c r="U13"/>
    </row>
    <row r="14" spans="1:21" s="2" customFormat="1" ht="13.5" x14ac:dyDescent="0.2">
      <c r="B14" s="71" t="s">
        <v>46</v>
      </c>
      <c r="G14" s="81"/>
      <c r="H14" s="81"/>
      <c r="I14" s="81"/>
      <c r="J14" s="81"/>
      <c r="K14" s="81"/>
      <c r="L14" s="81"/>
      <c r="M14" s="81"/>
      <c r="N14"/>
      <c r="O14"/>
      <c r="P14"/>
      <c r="Q14"/>
      <c r="R14"/>
      <c r="S14"/>
      <c r="T14"/>
      <c r="U14"/>
    </row>
    <row r="15" spans="1:21" s="2" customFormat="1" ht="13.5" x14ac:dyDescent="0.2">
      <c r="B15" s="178" t="s">
        <v>39</v>
      </c>
      <c r="C15" s="178"/>
      <c r="D15" s="74">
        <f t="shared" ref="D15:M20" si="7">(1*D25)/(1-D25)</f>
        <v>5.8760920496656065E-2</v>
      </c>
      <c r="E15" s="74">
        <f t="shared" si="7"/>
        <v>7.3773704748037877E-2</v>
      </c>
      <c r="F15" s="74">
        <f t="shared" si="7"/>
        <v>9.1231117570798229E-2</v>
      </c>
      <c r="G15" s="74">
        <f t="shared" si="7"/>
        <v>0.11977924044298879</v>
      </c>
      <c r="H15" s="74">
        <f t="shared" si="7"/>
        <v>0.15676733347239175</v>
      </c>
      <c r="I15" s="74">
        <f t="shared" si="7"/>
        <v>0.18739942301945708</v>
      </c>
      <c r="J15" s="74">
        <f t="shared" si="7"/>
        <v>0.23286476607261422</v>
      </c>
      <c r="K15" s="74">
        <f t="shared" si="7"/>
        <v>0.28319713621507003</v>
      </c>
      <c r="L15" s="74">
        <f t="shared" si="7"/>
        <v>0.35598198024909589</v>
      </c>
      <c r="M15" s="74">
        <f t="shared" si="7"/>
        <v>0.41997049362912559</v>
      </c>
      <c r="N15"/>
      <c r="O15"/>
      <c r="P15"/>
      <c r="Q15"/>
      <c r="R15"/>
      <c r="S15"/>
      <c r="T15"/>
      <c r="U15"/>
    </row>
    <row r="16" spans="1:21" s="2" customFormat="1" ht="13.5" x14ac:dyDescent="0.2">
      <c r="B16" s="179" t="s">
        <v>40</v>
      </c>
      <c r="C16" s="179"/>
      <c r="D16" s="75">
        <f t="shared" si="7"/>
        <v>4.4528684466574493E-2</v>
      </c>
      <c r="E16" s="75">
        <f t="shared" si="7"/>
        <v>5.3788613003936496E-2</v>
      </c>
      <c r="F16" s="75">
        <f t="shared" si="7"/>
        <v>5.9956262015660684E-2</v>
      </c>
      <c r="G16" s="75">
        <f t="shared" si="7"/>
        <v>7.4765912600147949E-2</v>
      </c>
      <c r="H16" s="75">
        <f t="shared" si="7"/>
        <v>9.5092251297162686E-2</v>
      </c>
      <c r="I16" s="75">
        <f t="shared" si="7"/>
        <v>0.11032944844772632</v>
      </c>
      <c r="J16" s="75">
        <f t="shared" si="7"/>
        <v>0.13329091040537436</v>
      </c>
      <c r="K16" s="75">
        <f t="shared" si="7"/>
        <v>0.15676277343900208</v>
      </c>
      <c r="L16" s="75">
        <f t="shared" si="7"/>
        <v>0.17039787558740804</v>
      </c>
      <c r="M16" s="75">
        <f t="shared" si="7"/>
        <v>0.19879583356110453</v>
      </c>
      <c r="N16"/>
      <c r="O16"/>
      <c r="P16"/>
      <c r="Q16"/>
      <c r="R16"/>
      <c r="S16"/>
      <c r="T16"/>
      <c r="U16"/>
    </row>
    <row r="17" spans="2:21" s="2" customFormat="1" ht="14.25" x14ac:dyDescent="0.3">
      <c r="B17" s="180" t="s">
        <v>41</v>
      </c>
      <c r="C17" s="181"/>
      <c r="D17" s="76">
        <f t="shared" si="7"/>
        <v>2.5165769304896602E-2</v>
      </c>
      <c r="E17" s="76">
        <f t="shared" si="7"/>
        <v>3.0040089160270119E-2</v>
      </c>
      <c r="F17" s="76">
        <f>(1*F27)/(1-F27)</f>
        <v>3.2828452358205563E-2</v>
      </c>
      <c r="G17" s="76">
        <f t="shared" si="7"/>
        <v>4.494845791731323E-2</v>
      </c>
      <c r="H17" s="76">
        <f>(1*H27)/(1-H27)</f>
        <v>6.048137370515224E-2</v>
      </c>
      <c r="I17" s="76">
        <f t="shared" si="7"/>
        <v>6.8864822803589673E-2</v>
      </c>
      <c r="J17" s="76">
        <f t="shared" si="7"/>
        <v>8.3141978250509063E-2</v>
      </c>
      <c r="K17" s="76">
        <f t="shared" si="7"/>
        <v>9.7661103720193015E-2</v>
      </c>
      <c r="L17" s="76">
        <f t="shared" si="7"/>
        <v>0.10734122941452655</v>
      </c>
      <c r="M17" s="76">
        <f>(1*M27)/(1-M27)</f>
        <v>0.12609442301737001</v>
      </c>
      <c r="N17"/>
      <c r="O17"/>
      <c r="P17"/>
      <c r="Q17"/>
      <c r="R17"/>
      <c r="S17"/>
      <c r="T17"/>
      <c r="U17"/>
    </row>
    <row r="18" spans="2:21" s="2" customFormat="1" ht="14.25" x14ac:dyDescent="0.3">
      <c r="B18" s="182" t="s">
        <v>42</v>
      </c>
      <c r="C18" s="183"/>
      <c r="D18" s="77">
        <f t="shared" si="7"/>
        <v>3.8871774982797057E-2</v>
      </c>
      <c r="E18" s="77">
        <f t="shared" si="7"/>
        <v>4.9126392453004389E-2</v>
      </c>
      <c r="F18" s="77">
        <f t="shared" si="7"/>
        <v>6.2500531250265626E-2</v>
      </c>
      <c r="G18" s="77">
        <f t="shared" si="7"/>
        <v>8.7449420008851822E-2</v>
      </c>
      <c r="H18" s="77">
        <f t="shared" si="7"/>
        <v>0.11821675737268264</v>
      </c>
      <c r="I18" s="77">
        <f t="shared" si="7"/>
        <v>0.14010135501046042</v>
      </c>
      <c r="J18" s="77">
        <f t="shared" si="7"/>
        <v>0.17374611636753745</v>
      </c>
      <c r="K18" s="77">
        <f t="shared" si="7"/>
        <v>0.2108736453351093</v>
      </c>
      <c r="L18" s="77">
        <f t="shared" si="7"/>
        <v>0.27205969826241377</v>
      </c>
      <c r="M18" s="77">
        <f t="shared" si="7"/>
        <v>0.31909661272062917</v>
      </c>
      <c r="N18"/>
      <c r="O18"/>
      <c r="P18"/>
      <c r="Q18"/>
      <c r="R18"/>
      <c r="S18"/>
      <c r="T18"/>
      <c r="U18"/>
    </row>
    <row r="19" spans="2:21" s="2" customFormat="1" ht="14.25" x14ac:dyDescent="0.3">
      <c r="B19" s="169" t="s">
        <v>43</v>
      </c>
      <c r="C19" s="170"/>
      <c r="D19" s="78">
        <f t="shared" si="7"/>
        <v>1.3037076208415349E-2</v>
      </c>
      <c r="E19" s="78">
        <f>(1*E29)/(1-E29)</f>
        <v>1.7979554898619417E-2</v>
      </c>
      <c r="F19" s="78">
        <f t="shared" si="7"/>
        <v>2.7790425309955898E-2</v>
      </c>
      <c r="G19" s="78">
        <f t="shared" si="7"/>
        <v>3.8855264606824445E-2</v>
      </c>
      <c r="H19" s="78">
        <f t="shared" si="7"/>
        <v>5.1178739279290834E-2</v>
      </c>
      <c r="I19" s="78">
        <f t="shared" si="7"/>
        <v>6.2086383733934616E-2</v>
      </c>
      <c r="J19" s="78">
        <f t="shared" si="7"/>
        <v>7.6735724906943109E-2</v>
      </c>
      <c r="K19" s="78">
        <f t="shared" si="7"/>
        <v>9.3108823355800369E-2</v>
      </c>
      <c r="L19" s="78">
        <f t="shared" si="7"/>
        <v>0.1324225138388869</v>
      </c>
      <c r="M19" s="78">
        <f t="shared" si="7"/>
        <v>0.149333359697784</v>
      </c>
      <c r="N19"/>
      <c r="O19"/>
      <c r="P19"/>
      <c r="Q19"/>
      <c r="R19"/>
      <c r="S19"/>
      <c r="T19"/>
      <c r="U19"/>
    </row>
    <row r="20" spans="2:21" s="2" customFormat="1" ht="14.25" x14ac:dyDescent="0.3">
      <c r="B20" s="171" t="s">
        <v>44</v>
      </c>
      <c r="C20" s="172"/>
      <c r="D20" s="79">
        <f>(1*D30)/(1-D30)</f>
        <v>5.163086915188074E-2</v>
      </c>
      <c r="E20" s="79">
        <f>(1*E30)/(1-E30)</f>
        <v>6.1940888122403566E-2</v>
      </c>
      <c r="F20" s="79">
        <f t="shared" si="7"/>
        <v>6.7885479961128967E-2</v>
      </c>
      <c r="G20" s="79">
        <f t="shared" si="7"/>
        <v>9.4127816011466456E-2</v>
      </c>
      <c r="H20" s="79">
        <f t="shared" si="7"/>
        <v>0.12874970652507631</v>
      </c>
      <c r="I20" s="79">
        <f t="shared" si="7"/>
        <v>0.14791584399364513</v>
      </c>
      <c r="J20" s="79">
        <f t="shared" si="7"/>
        <v>0.18136282014932426</v>
      </c>
      <c r="K20" s="79">
        <f t="shared" si="7"/>
        <v>0.21646213883239096</v>
      </c>
      <c r="L20" s="79">
        <f t="shared" si="7"/>
        <v>0.24049778695194807</v>
      </c>
      <c r="M20" s="79">
        <f>(1*M30)/(1-M30)</f>
        <v>0.28857676696089168</v>
      </c>
      <c r="N20"/>
      <c r="O20"/>
      <c r="P20"/>
      <c r="Q20"/>
      <c r="R20"/>
      <c r="S20"/>
      <c r="T20"/>
      <c r="U20"/>
    </row>
    <row r="21" spans="2:21" s="2" customFormat="1" ht="14.25" x14ac:dyDescent="0.3">
      <c r="B21" s="173" t="s">
        <v>45</v>
      </c>
      <c r="C21" s="174"/>
      <c r="G21" s="81"/>
      <c r="H21" s="81"/>
      <c r="I21" s="81"/>
      <c r="J21" s="81"/>
      <c r="K21" s="81"/>
      <c r="L21" s="81"/>
      <c r="M21" s="81"/>
      <c r="N21"/>
      <c r="O21"/>
      <c r="P21"/>
      <c r="Q21"/>
      <c r="R21"/>
      <c r="S21"/>
      <c r="T21"/>
      <c r="U21"/>
    </row>
    <row r="22" spans="2:21" s="2" customFormat="1" ht="13.5" x14ac:dyDescent="0.2">
      <c r="G22" s="81"/>
      <c r="H22" s="81"/>
      <c r="I22" s="81"/>
      <c r="J22" s="81"/>
      <c r="K22" s="81"/>
      <c r="L22" s="81"/>
      <c r="M22" s="81"/>
      <c r="N22"/>
      <c r="O22"/>
      <c r="P22"/>
      <c r="Q22"/>
      <c r="R22"/>
      <c r="S22"/>
      <c r="T22"/>
      <c r="U22"/>
    </row>
    <row r="23" spans="2:21" s="2" customFormat="1" ht="13.5" x14ac:dyDescent="0.2">
      <c r="G23" s="82"/>
      <c r="H23" s="82"/>
      <c r="I23" s="82"/>
      <c r="J23" s="82"/>
      <c r="K23" s="82"/>
      <c r="L23" s="82"/>
      <c r="M23" s="82"/>
      <c r="N23"/>
      <c r="O23"/>
      <c r="P23"/>
      <c r="Q23"/>
      <c r="R23"/>
      <c r="S23"/>
      <c r="T23"/>
      <c r="U23"/>
    </row>
    <row r="24" spans="2:21" s="2" customFormat="1" ht="13.5" x14ac:dyDescent="0.2">
      <c r="B24" s="71" t="s">
        <v>47</v>
      </c>
      <c r="C24" s="71"/>
      <c r="G24" s="82"/>
      <c r="H24" s="82"/>
      <c r="I24" s="82"/>
      <c r="J24" s="82"/>
      <c r="K24" s="82"/>
      <c r="L24" s="82"/>
      <c r="M24" s="82"/>
      <c r="N24"/>
      <c r="O24"/>
      <c r="P24"/>
      <c r="Q24"/>
      <c r="R24"/>
      <c r="S24"/>
      <c r="T24"/>
      <c r="U24"/>
    </row>
    <row r="25" spans="2:21" s="2" customFormat="1" ht="13.5" x14ac:dyDescent="0.2">
      <c r="B25" s="178" t="s">
        <v>48</v>
      </c>
      <c r="C25" s="178"/>
      <c r="D25" s="74">
        <f t="shared" ref="D25:M25" si="8">+D35+D38+D36</f>
        <v>5.5499706646795953E-2</v>
      </c>
      <c r="E25" s="74">
        <f t="shared" si="8"/>
        <v>6.8705076704545454E-2</v>
      </c>
      <c r="F25" s="74">
        <f t="shared" si="8"/>
        <v>8.3603845328282828E-2</v>
      </c>
      <c r="G25" s="74">
        <f t="shared" si="8"/>
        <v>0.10696683428030304</v>
      </c>
      <c r="H25" s="74">
        <f t="shared" si="8"/>
        <v>0.13552192297979798</v>
      </c>
      <c r="I25" s="74">
        <f t="shared" si="8"/>
        <v>0.15782340751262627</v>
      </c>
      <c r="J25" s="74">
        <f t="shared" si="8"/>
        <v>0.1888810293560606</v>
      </c>
      <c r="K25" s="74">
        <f t="shared" si="8"/>
        <v>0.22069651515151514</v>
      </c>
      <c r="L25" s="74">
        <f t="shared" si="8"/>
        <v>0.26252707295100003</v>
      </c>
      <c r="M25" s="74">
        <f t="shared" si="8"/>
        <v>0.29576001438999999</v>
      </c>
      <c r="N25"/>
      <c r="O25"/>
      <c r="P25"/>
      <c r="Q25"/>
      <c r="R25"/>
      <c r="S25"/>
      <c r="T25"/>
      <c r="U25"/>
    </row>
    <row r="26" spans="2:21" s="2" customFormat="1" ht="13.5" x14ac:dyDescent="0.2">
      <c r="B26" s="179" t="s">
        <v>49</v>
      </c>
      <c r="C26" s="179"/>
      <c r="D26" s="75">
        <f>+D35+D38</f>
        <v>4.2630408459595953E-2</v>
      </c>
      <c r="E26" s="75">
        <f t="shared" ref="E26:L26" si="9">+E35+E38</f>
        <v>5.1043076704545456E-2</v>
      </c>
      <c r="F26" s="75">
        <f t="shared" si="9"/>
        <v>5.6564845328282834E-2</v>
      </c>
      <c r="G26" s="75">
        <f t="shared" si="9"/>
        <v>6.9564834280303037E-2</v>
      </c>
      <c r="H26" s="75">
        <f t="shared" si="9"/>
        <v>8.6834922979797974E-2</v>
      </c>
      <c r="I26" s="75">
        <f t="shared" si="9"/>
        <v>9.9366407512626265E-2</v>
      </c>
      <c r="J26" s="75">
        <f t="shared" si="9"/>
        <v>0.11761402935606061</v>
      </c>
      <c r="K26" s="75">
        <f t="shared" si="9"/>
        <v>0.13551851515151514</v>
      </c>
      <c r="L26" s="75">
        <f t="shared" si="9"/>
        <v>0.14558969999999999</v>
      </c>
      <c r="M26" s="75">
        <f>+M35+M38</f>
        <v>0.16582959999999999</v>
      </c>
      <c r="N26"/>
      <c r="O26"/>
      <c r="P26"/>
      <c r="Q26"/>
      <c r="R26"/>
      <c r="S26"/>
      <c r="T26"/>
      <c r="U26"/>
    </row>
    <row r="27" spans="2:21" s="2" customFormat="1" ht="14.25" x14ac:dyDescent="0.3">
      <c r="B27" s="180" t="s">
        <v>41</v>
      </c>
      <c r="C27" s="181"/>
      <c r="D27" s="76">
        <f>+D35</f>
        <v>2.4548E-2</v>
      </c>
      <c r="E27" s="76">
        <f t="shared" ref="E27:L27" si="10">+E35</f>
        <v>2.9164000000000002E-2</v>
      </c>
      <c r="F27" s="76">
        <f t="shared" si="10"/>
        <v>3.1785000000000001E-2</v>
      </c>
      <c r="G27" s="76">
        <f t="shared" si="10"/>
        <v>4.3014999999999998E-2</v>
      </c>
      <c r="H27" s="76">
        <f t="shared" si="10"/>
        <v>5.7031999999999999E-2</v>
      </c>
      <c r="I27" s="76">
        <f t="shared" si="10"/>
        <v>6.4427999999999999E-2</v>
      </c>
      <c r="J27" s="76">
        <f t="shared" si="10"/>
        <v>7.6759999999999995E-2</v>
      </c>
      <c r="K27" s="76">
        <f t="shared" si="10"/>
        <v>8.8971999999999996E-2</v>
      </c>
      <c r="L27" s="76">
        <f t="shared" si="10"/>
        <v>9.6935999999999994E-2</v>
      </c>
      <c r="M27" s="76">
        <f>+M35</f>
        <v>0.11197500000000001</v>
      </c>
      <c r="N27"/>
      <c r="O27"/>
      <c r="P27"/>
      <c r="Q27"/>
      <c r="R27"/>
      <c r="S27"/>
      <c r="T27"/>
      <c r="U27"/>
    </row>
    <row r="28" spans="2:21" s="2" customFormat="1" ht="14.25" x14ac:dyDescent="0.3">
      <c r="B28" s="182" t="s">
        <v>42</v>
      </c>
      <c r="C28" s="183"/>
      <c r="D28" s="77">
        <f>+D35+D36</f>
        <v>3.74172981872E-2</v>
      </c>
      <c r="E28" s="77">
        <f t="shared" ref="E28:L28" si="11">+E35+E36</f>
        <v>4.6826000000000007E-2</v>
      </c>
      <c r="F28" s="77">
        <f t="shared" si="11"/>
        <v>5.8824000000000001E-2</v>
      </c>
      <c r="G28" s="77">
        <f t="shared" si="11"/>
        <v>8.0416999999999988E-2</v>
      </c>
      <c r="H28" s="77">
        <f t="shared" si="11"/>
        <v>0.10571900000000001</v>
      </c>
      <c r="I28" s="77">
        <f t="shared" si="11"/>
        <v>0.12288499999999999</v>
      </c>
      <c r="J28" s="77">
        <f t="shared" si="11"/>
        <v>0.14802699999999999</v>
      </c>
      <c r="K28" s="77">
        <f t="shared" si="11"/>
        <v>0.17415</v>
      </c>
      <c r="L28" s="77">
        <f t="shared" si="11"/>
        <v>0.21387337295100001</v>
      </c>
      <c r="M28" s="77">
        <f>+M35+M36</f>
        <v>0.24190541439000002</v>
      </c>
      <c r="N28"/>
      <c r="O28"/>
      <c r="P28"/>
      <c r="Q28"/>
      <c r="R28"/>
      <c r="S28"/>
      <c r="T28"/>
      <c r="U28"/>
    </row>
    <row r="29" spans="2:21" s="2" customFormat="1" ht="14.25" x14ac:dyDescent="0.3">
      <c r="B29" s="169" t="s">
        <v>43</v>
      </c>
      <c r="C29" s="170"/>
      <c r="D29" s="78">
        <f>+D36</f>
        <v>1.2869298187200002E-2</v>
      </c>
      <c r="E29" s="78">
        <f t="shared" ref="E29:L29" si="12">+E36</f>
        <v>1.7662000000000001E-2</v>
      </c>
      <c r="F29" s="78">
        <f t="shared" si="12"/>
        <v>2.7039000000000001E-2</v>
      </c>
      <c r="G29" s="78">
        <f t="shared" si="12"/>
        <v>3.7401999999999998E-2</v>
      </c>
      <c r="H29" s="78">
        <f t="shared" si="12"/>
        <v>4.8687000000000001E-2</v>
      </c>
      <c r="I29" s="78">
        <f t="shared" si="12"/>
        <v>5.8457000000000002E-2</v>
      </c>
      <c r="J29" s="78">
        <f t="shared" si="12"/>
        <v>7.1266999999999997E-2</v>
      </c>
      <c r="K29" s="78">
        <f t="shared" si="12"/>
        <v>8.5178000000000004E-2</v>
      </c>
      <c r="L29" s="78">
        <f t="shared" si="12"/>
        <v>0.11693737295100003</v>
      </c>
      <c r="M29" s="78">
        <f>+M36</f>
        <v>0.12993041439</v>
      </c>
      <c r="N29"/>
      <c r="O29"/>
      <c r="P29"/>
      <c r="Q29"/>
      <c r="R29"/>
      <c r="S29"/>
      <c r="T29"/>
      <c r="U29"/>
    </row>
    <row r="30" spans="2:21" s="2" customFormat="1" ht="14.25" x14ac:dyDescent="0.3">
      <c r="B30" s="171" t="s">
        <v>44</v>
      </c>
      <c r="C30" s="172"/>
      <c r="D30" s="79">
        <f>+D35+D35</f>
        <v>4.9096000000000001E-2</v>
      </c>
      <c r="E30" s="79">
        <f>+E35+E35</f>
        <v>5.8328000000000005E-2</v>
      </c>
      <c r="F30" s="79">
        <f t="shared" ref="F30:K30" si="13">+F35+F35</f>
        <v>6.3570000000000002E-2</v>
      </c>
      <c r="G30" s="79">
        <f t="shared" si="13"/>
        <v>8.6029999999999995E-2</v>
      </c>
      <c r="H30" s="79">
        <f t="shared" si="13"/>
        <v>0.114064</v>
      </c>
      <c r="I30" s="79">
        <f t="shared" si="13"/>
        <v>0.128856</v>
      </c>
      <c r="J30" s="79">
        <f t="shared" si="13"/>
        <v>0.15351999999999999</v>
      </c>
      <c r="K30" s="79">
        <f t="shared" si="13"/>
        <v>0.17794399999999999</v>
      </c>
      <c r="L30" s="79">
        <f>+L35+L35</f>
        <v>0.19387199999999999</v>
      </c>
      <c r="M30" s="79">
        <f>+M35+M35</f>
        <v>0.22395000000000001</v>
      </c>
      <c r="N30"/>
      <c r="O30"/>
      <c r="P30"/>
      <c r="Q30"/>
      <c r="R30"/>
      <c r="S30"/>
      <c r="T30"/>
      <c r="U30"/>
    </row>
    <row r="31" spans="2:21" s="2" customFormat="1" ht="14.25" x14ac:dyDescent="0.3">
      <c r="B31" s="173" t="s">
        <v>45</v>
      </c>
      <c r="C31" s="174"/>
      <c r="G31" s="82"/>
      <c r="H31" s="82"/>
      <c r="I31" s="82"/>
      <c r="J31" s="82"/>
      <c r="K31" s="82"/>
      <c r="L31" s="82"/>
      <c r="M31" s="82"/>
      <c r="N31"/>
      <c r="O31"/>
      <c r="P31"/>
      <c r="Q31"/>
      <c r="R31"/>
      <c r="S31"/>
      <c r="T31"/>
      <c r="U31"/>
    </row>
    <row r="32" spans="2:21" s="2" customFormat="1" ht="13.5" x14ac:dyDescent="0.2">
      <c r="G32" s="82"/>
      <c r="H32" s="82"/>
      <c r="I32" s="82"/>
      <c r="J32" s="82"/>
      <c r="K32" s="82"/>
      <c r="L32" s="82"/>
      <c r="M32" s="82"/>
      <c r="N32"/>
      <c r="O32"/>
      <c r="P32"/>
      <c r="Q32"/>
      <c r="R32"/>
      <c r="S32"/>
      <c r="T32"/>
      <c r="U32"/>
    </row>
    <row r="33" spans="2:21" s="2" customFormat="1" ht="13.5" x14ac:dyDescent="0.2">
      <c r="D33"/>
      <c r="N33"/>
      <c r="O33"/>
      <c r="P33"/>
      <c r="Q33"/>
      <c r="R33"/>
      <c r="S33"/>
      <c r="T33"/>
      <c r="U33"/>
    </row>
    <row r="34" spans="2:21" s="2" customFormat="1" ht="13.5" x14ac:dyDescent="0.2">
      <c r="D34" s="5" t="s">
        <v>50</v>
      </c>
      <c r="E34" s="5" t="s">
        <v>51</v>
      </c>
      <c r="F34" s="5" t="s">
        <v>52</v>
      </c>
      <c r="G34" s="5" t="s">
        <v>53</v>
      </c>
      <c r="H34" s="5" t="s">
        <v>54</v>
      </c>
      <c r="I34" s="5" t="s">
        <v>55</v>
      </c>
      <c r="J34" s="5" t="s">
        <v>56</v>
      </c>
      <c r="K34" s="83" t="s">
        <v>57</v>
      </c>
      <c r="L34" s="83" t="s">
        <v>58</v>
      </c>
      <c r="M34" s="83" t="s">
        <v>59</v>
      </c>
      <c r="N34"/>
      <c r="O34"/>
      <c r="P34"/>
      <c r="Q34"/>
      <c r="R34"/>
      <c r="S34"/>
      <c r="T34"/>
      <c r="U34"/>
    </row>
    <row r="35" spans="2:21" s="2" customFormat="1" ht="14.25" x14ac:dyDescent="0.3">
      <c r="B35" s="84" t="s">
        <v>73</v>
      </c>
      <c r="D35" s="85">
        <v>2.4548E-2</v>
      </c>
      <c r="E35" s="86">
        <v>2.9164000000000002E-2</v>
      </c>
      <c r="F35" s="87">
        <v>3.1785000000000001E-2</v>
      </c>
      <c r="G35" s="87">
        <v>4.3014999999999998E-2</v>
      </c>
      <c r="H35" s="87">
        <v>5.7031999999999999E-2</v>
      </c>
      <c r="I35" s="87">
        <v>6.4427999999999999E-2</v>
      </c>
      <c r="J35" s="87">
        <v>7.6759999999999995E-2</v>
      </c>
      <c r="K35" s="87">
        <v>8.8971999999999996E-2</v>
      </c>
      <c r="L35" s="86">
        <v>9.6935999999999994E-2</v>
      </c>
      <c r="M35" s="86">
        <v>0.11197500000000001</v>
      </c>
      <c r="N35"/>
      <c r="O35"/>
      <c r="P35"/>
      <c r="Q35"/>
      <c r="R35"/>
      <c r="S35"/>
      <c r="T35"/>
      <c r="U35"/>
    </row>
    <row r="36" spans="2:21" s="2" customFormat="1" ht="14.25" x14ac:dyDescent="0.3">
      <c r="B36" s="84" t="s">
        <v>60</v>
      </c>
      <c r="D36" s="88">
        <v>1.2869298187200002E-2</v>
      </c>
      <c r="E36" s="89">
        <v>1.7662000000000001E-2</v>
      </c>
      <c r="F36" s="89">
        <v>2.7039000000000001E-2</v>
      </c>
      <c r="G36" s="89">
        <v>3.7401999999999998E-2</v>
      </c>
      <c r="H36" s="89">
        <v>4.8687000000000001E-2</v>
      </c>
      <c r="I36" s="89">
        <v>5.8457000000000002E-2</v>
      </c>
      <c r="J36" s="89">
        <v>7.1266999999999997E-2</v>
      </c>
      <c r="K36" s="90">
        <v>8.5178000000000004E-2</v>
      </c>
      <c r="L36" s="90">
        <v>0.11693737295100003</v>
      </c>
      <c r="M36" s="90">
        <v>0.12993041439</v>
      </c>
      <c r="N36"/>
      <c r="O36"/>
      <c r="P36"/>
      <c r="Q36"/>
      <c r="R36"/>
      <c r="S36"/>
      <c r="T36"/>
      <c r="U36"/>
    </row>
    <row r="37" spans="2:21" s="2" customFormat="1" ht="14.25" x14ac:dyDescent="0.3">
      <c r="B37" s="84" t="s">
        <v>61</v>
      </c>
      <c r="C37" s="2" t="s">
        <v>62</v>
      </c>
      <c r="D37" s="91">
        <v>1.2869298187200002E-2</v>
      </c>
      <c r="E37" s="92">
        <v>1.2869298187200002E-2</v>
      </c>
      <c r="F37" s="92">
        <v>1.2869298187200002E-2</v>
      </c>
      <c r="G37" s="93">
        <v>2.5738474507200005E-2</v>
      </c>
      <c r="H37" s="93">
        <v>3.8607894561600013E-2</v>
      </c>
      <c r="I37" s="93">
        <v>5.1477314616000011E-2</v>
      </c>
      <c r="J37" s="93">
        <v>6.4346490936000006E-2</v>
      </c>
      <c r="K37" s="93">
        <v>7.4245951080000011E-2</v>
      </c>
      <c r="L37" s="93">
        <v>8.6620276260000018E-2</v>
      </c>
      <c r="M37" s="92">
        <v>0.10394440182</v>
      </c>
      <c r="N37"/>
      <c r="O37"/>
      <c r="P37"/>
      <c r="Q37"/>
      <c r="R37"/>
      <c r="S37"/>
      <c r="T37"/>
      <c r="U37"/>
    </row>
    <row r="38" spans="2:21" s="2" customFormat="1" ht="14.25" x14ac:dyDescent="0.3">
      <c r="B38" s="84" t="s">
        <v>63</v>
      </c>
      <c r="D38" s="94">
        <v>1.8082408459595953E-2</v>
      </c>
      <c r="E38" s="95">
        <v>2.1879076704545457E-2</v>
      </c>
      <c r="F38" s="95">
        <v>2.4779845328282833E-2</v>
      </c>
      <c r="G38" s="95">
        <v>2.6549834280303036E-2</v>
      </c>
      <c r="H38" s="95">
        <v>2.9802922979797981E-2</v>
      </c>
      <c r="I38" s="95">
        <v>3.4938407512626272E-2</v>
      </c>
      <c r="J38" s="95">
        <v>4.0854029356060605E-2</v>
      </c>
      <c r="K38" s="96">
        <v>4.6546515151515151E-2</v>
      </c>
      <c r="L38" s="96">
        <v>4.8653700000000001E-2</v>
      </c>
      <c r="M38" s="96">
        <v>5.3854599999999996E-2</v>
      </c>
      <c r="N38"/>
      <c r="O38"/>
      <c r="P38"/>
      <c r="Q38"/>
      <c r="R38"/>
      <c r="S38"/>
      <c r="T38"/>
      <c r="U38"/>
    </row>
    <row r="39" spans="2:21" s="2" customFormat="1" ht="14.25" x14ac:dyDescent="0.3">
      <c r="B39" s="84" t="s">
        <v>64</v>
      </c>
      <c r="C39" s="2" t="s">
        <v>65</v>
      </c>
      <c r="D39" s="97">
        <v>1.2869298187200002E-2</v>
      </c>
      <c r="E39" s="97">
        <v>1.2869298187200002E-2</v>
      </c>
      <c r="F39" s="97">
        <v>2.5738474507200005E-2</v>
      </c>
      <c r="G39" s="97">
        <v>3.8607894561600013E-2</v>
      </c>
      <c r="H39" s="97">
        <v>5.1477314616000011E-2</v>
      </c>
      <c r="I39" s="97">
        <v>6.4346490936000006E-2</v>
      </c>
      <c r="J39" s="97">
        <v>7.4245951080000011E-2</v>
      </c>
      <c r="K39" s="98">
        <v>8.6620276260000018E-2</v>
      </c>
      <c r="L39" s="98">
        <v>0.10394440182</v>
      </c>
      <c r="M39" s="98">
        <v>0.11693737295100003</v>
      </c>
      <c r="N39"/>
      <c r="O39"/>
      <c r="P39"/>
      <c r="Q39"/>
      <c r="R39"/>
      <c r="S39"/>
      <c r="T39"/>
      <c r="U39"/>
    </row>
  </sheetData>
  <mergeCells count="22">
    <mergeCell ref="B10:C10"/>
    <mergeCell ref="B5:C5"/>
    <mergeCell ref="B6:C6"/>
    <mergeCell ref="B7:C7"/>
    <mergeCell ref="B8:C8"/>
    <mergeCell ref="B9:C9"/>
    <mergeCell ref="B29:C29"/>
    <mergeCell ref="B30:C30"/>
    <mergeCell ref="B31:C31"/>
    <mergeCell ref="O2:S2"/>
    <mergeCell ref="B20:C20"/>
    <mergeCell ref="B21:C21"/>
    <mergeCell ref="B25:C25"/>
    <mergeCell ref="B26:C26"/>
    <mergeCell ref="B27:C27"/>
    <mergeCell ref="B28:C28"/>
    <mergeCell ref="B11:C11"/>
    <mergeCell ref="B15:C15"/>
    <mergeCell ref="B16:C16"/>
    <mergeCell ref="B17:C17"/>
    <mergeCell ref="B18:C18"/>
    <mergeCell ref="B19:C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9da82a4-08c8-4dcc-a8b8-b26c0392ce9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7B090D0BE275D4E9EA3C5DD5999CD15" ma:contentTypeVersion="14" ma:contentTypeDescription="Crear nuevo documento." ma:contentTypeScope="" ma:versionID="2ce6808fa0cac4bd5c4c6ce1ac60dde8">
  <xsd:schema xmlns:xsd="http://www.w3.org/2001/XMLSchema" xmlns:xs="http://www.w3.org/2001/XMLSchema" xmlns:p="http://schemas.microsoft.com/office/2006/metadata/properties" xmlns:ns2="d9da82a4-08c8-4dcc-a8b8-b26c0392ce97" xmlns:ns3="0e1b8d03-0bb0-42bb-a0d2-c331c1158191" targetNamespace="http://schemas.microsoft.com/office/2006/metadata/properties" ma:root="true" ma:fieldsID="1fa39832723abe956286af508e3cc9eb" ns2:_="" ns3:_="">
    <xsd:import namespace="d9da82a4-08c8-4dcc-a8b8-b26c0392ce97"/>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da82a4-08c8-4dcc-a8b8-b26c0392ce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36B14F-20DB-414D-B28B-409022697931}">
  <ds:schemaRefs>
    <ds:schemaRef ds:uri="http://schemas.microsoft.com/office/2006/metadata/properties"/>
    <ds:schemaRef ds:uri="http://schemas.microsoft.com/office/infopath/2007/PartnerControls"/>
    <ds:schemaRef ds:uri="0e1b8d03-0bb0-42bb-a0d2-c331c1158191"/>
    <ds:schemaRef ds:uri="d9da82a4-08c8-4dcc-a8b8-b26c0392ce97"/>
  </ds:schemaRefs>
</ds:datastoreItem>
</file>

<file path=customXml/itemProps2.xml><?xml version="1.0" encoding="utf-8"?>
<ds:datastoreItem xmlns:ds="http://schemas.openxmlformats.org/officeDocument/2006/customXml" ds:itemID="{3DC1308D-2B6A-4CD9-9F8D-9547455296F8}">
  <ds:schemaRefs>
    <ds:schemaRef ds:uri="http://schemas.microsoft.com/sharepoint/v3/contenttype/forms"/>
  </ds:schemaRefs>
</ds:datastoreItem>
</file>

<file path=customXml/itemProps3.xml><?xml version="1.0" encoding="utf-8"?>
<ds:datastoreItem xmlns:ds="http://schemas.openxmlformats.org/officeDocument/2006/customXml" ds:itemID="{FF3E0BB1-4762-4C7E-8CEB-71D64898A4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da82a4-08c8-4dcc-a8b8-b26c0392ce97"/>
    <ds:schemaRef ds:uri="0e1b8d03-0bb0-42bb-a0d2-c331c1158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TARIFA</vt:lpstr>
      <vt:lpstr>CUOTA COMISION</vt:lpstr>
      <vt:lpstr>COEFICIENTES</vt:lpstr>
      <vt:lpstr>'CUOTA COMISION'!Área_de_impresión</vt:lpstr>
      <vt:lpstr>TARIFA!Área_de_impresión</vt:lpstr>
    </vt:vector>
  </TitlesOfParts>
  <Company>Produban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x864303</dc:creator>
  <cp:lastModifiedBy>Javier Fernandez</cp:lastModifiedBy>
  <cp:lastPrinted>2022-07-13T16:20:22Z</cp:lastPrinted>
  <dcterms:created xsi:type="dcterms:W3CDTF">2017-10-30T11:38:36Z</dcterms:created>
  <dcterms:modified xsi:type="dcterms:W3CDTF">2024-01-30T11:36:26Z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2021-11-23T15:35:24Z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623df426-fb92-4073-bd78-747dbe57f12a</vt:lpwstr>
  </property>
  <property fmtid="{D5CDD505-2E9C-101B-9397-08002B2CF9AE}" pid="8" name="MSIP_Label_0c2abd79-57a9-4473-8700-c843f76a1e37_ContentBits">
    <vt:lpwstr>0</vt:lpwstr>
  </property>
  <property fmtid="{D5CDD505-2E9C-101B-9397-08002B2CF9AE}" pid="9" name="ContentTypeId">
    <vt:lpwstr>0x01010047B090D0BE275D4E9EA3C5DD5999CD15</vt:lpwstr>
  </property>
  <property fmtid="{D5CDD505-2E9C-101B-9397-08002B2CF9AE}" pid="10" name="Order">
    <vt:r8>688600</vt:r8>
  </property>
  <property fmtid="{D5CDD505-2E9C-101B-9397-08002B2CF9AE}" pid="11" name="MediaServiceImageTags">
    <vt:lpwstr/>
  </property>
</Properties>
</file>